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1680" yWindow="510" windowWidth="19200" windowHeight="6135"/>
  </bookViews>
  <sheets>
    <sheet name="Ответы на форму (1)" sheetId="1" r:id="rId1"/>
  </sheets>
  <calcPr calcId="145621"/>
</workbook>
</file>

<file path=xl/calcChain.xml><?xml version="1.0" encoding="utf-8"?>
<calcChain xmlns="http://schemas.openxmlformats.org/spreadsheetml/2006/main">
  <c r="G65" i="1" l="1"/>
  <c r="AB77" i="1" l="1"/>
  <c r="AA77" i="1"/>
  <c r="Z77" i="1"/>
  <c r="Y77" i="1"/>
  <c r="W77" i="1"/>
  <c r="AB76" i="1"/>
  <c r="AA76" i="1"/>
  <c r="Z76" i="1"/>
  <c r="Y76" i="1"/>
  <c r="X76" i="1"/>
  <c r="W76" i="1"/>
  <c r="AB75" i="1"/>
  <c r="AA75" i="1"/>
  <c r="Z75" i="1"/>
  <c r="Y75" i="1"/>
  <c r="W75" i="1"/>
  <c r="S65" i="1"/>
  <c r="Q65" i="1"/>
  <c r="O65" i="1"/>
  <c r="M65" i="1"/>
  <c r="K65" i="1"/>
  <c r="V53" i="1"/>
  <c r="V9" i="1"/>
  <c r="V39" i="1"/>
  <c r="V41" i="1"/>
  <c r="V17" i="1"/>
  <c r="V57" i="1"/>
  <c r="V35" i="1"/>
  <c r="V52" i="1"/>
  <c r="V24" i="1"/>
  <c r="V46" i="1"/>
  <c r="V25" i="1"/>
  <c r="V16" i="1"/>
  <c r="V62" i="1"/>
  <c r="V29" i="1"/>
  <c r="V49" i="1"/>
  <c r="V58" i="1"/>
  <c r="V51" i="1"/>
  <c r="V28" i="1"/>
  <c r="V45" i="1"/>
  <c r="V8" i="1"/>
  <c r="V7" i="1"/>
  <c r="V6" i="1"/>
  <c r="V15" i="1"/>
  <c r="V48" i="1"/>
  <c r="V22" i="1"/>
  <c r="V61" i="1"/>
  <c r="V11" i="1"/>
  <c r="V21" i="1"/>
  <c r="V5" i="1"/>
  <c r="V44" i="1"/>
  <c r="V38" i="1"/>
  <c r="V43" i="1"/>
  <c r="V14" i="1"/>
  <c r="V34" i="1"/>
  <c r="V55" i="1"/>
  <c r="V10" i="1"/>
  <c r="V20" i="1"/>
  <c r="V4" i="1"/>
  <c r="V63" i="1"/>
  <c r="V3" i="1"/>
  <c r="V2" i="1"/>
  <c r="V19" i="1"/>
  <c r="V37" i="1"/>
  <c r="V36" i="1"/>
  <c r="V59" i="1"/>
  <c r="V60" i="1"/>
  <c r="V50" i="1"/>
  <c r="V13" i="1"/>
  <c r="V33" i="1"/>
  <c r="V18" i="1"/>
  <c r="V23" i="1"/>
  <c r="V12" i="1"/>
  <c r="V42" i="1"/>
  <c r="V32" i="1"/>
  <c r="V47" i="1"/>
  <c r="V56" i="1"/>
  <c r="V27" i="1"/>
  <c r="V26" i="1"/>
  <c r="V54" i="1"/>
  <c r="V31" i="1"/>
  <c r="V40" i="1"/>
  <c r="AB71" i="1" l="1"/>
  <c r="Y69" i="1"/>
  <c r="AB69" i="1"/>
  <c r="Z69" i="1"/>
  <c r="Y72" i="1"/>
  <c r="AB70" i="1"/>
  <c r="X69" i="1"/>
  <c r="AB72" i="1"/>
  <c r="Z72" i="1"/>
  <c r="X72" i="1"/>
  <c r="X77" i="1"/>
  <c r="X75" i="1"/>
  <c r="I65" i="1"/>
  <c r="Y68" i="1"/>
  <c r="X68" i="1"/>
  <c r="Z68" i="1"/>
  <c r="V30" i="1"/>
  <c r="W30" i="1" s="1"/>
  <c r="AB68" i="1"/>
  <c r="X71" i="1" l="1"/>
  <c r="Z71" i="1"/>
  <c r="Z70" i="1"/>
  <c r="Y70" i="1"/>
  <c r="X70" i="1"/>
  <c r="V65" i="1"/>
  <c r="Y71" i="1"/>
</calcChain>
</file>

<file path=xl/sharedStrings.xml><?xml version="1.0" encoding="utf-8"?>
<sst xmlns="http://schemas.openxmlformats.org/spreadsheetml/2006/main" count="627" uniqueCount="177">
  <si>
    <t>Отметка времени</t>
  </si>
  <si>
    <t>Класс</t>
  </si>
  <si>
    <t>1. Какие чувства Вы испытываете во время изучения биологии?</t>
  </si>
  <si>
    <t>Column 14</t>
  </si>
  <si>
    <t>2. Как обычно у Вас проходит выполнение домашнего задания по биологии?</t>
  </si>
  <si>
    <t>Column 15</t>
  </si>
  <si>
    <t>3. Занимаетесь ли Вы дополнительно биологией? Если да, то как именно:</t>
  </si>
  <si>
    <t>Column 21</t>
  </si>
  <si>
    <t>4. Хотели бы Вы чаще посещать музеи/экскурсии/лекции/игры/дебаты/ по биологической тематике?</t>
  </si>
  <si>
    <t>Column 16</t>
  </si>
  <si>
    <t>5. Зачем Вы изучаете биологию?</t>
  </si>
  <si>
    <t>Column 17</t>
  </si>
  <si>
    <t>Обсуждаете ли Вы какие-либо вопросы биологии со своими друзьями? Как часто?</t>
  </si>
  <si>
    <t>Column 18</t>
  </si>
  <si>
    <t>7. Возникают ли у Вас вопросы во время изучения биологического материала и задаёте ли Вы их учителю или одноклассникам?</t>
  </si>
  <si>
    <t>Column 19</t>
  </si>
  <si>
    <t>8. Что Вы делаете, когда вам становится скучно в процессе занятий биологией?</t>
  </si>
  <si>
    <t>Столбец 1</t>
  </si>
  <si>
    <t>сумма баллов</t>
  </si>
  <si>
    <t>получаю огромное удовольствие, нравится</t>
  </si>
  <si>
    <t>часто увлекаюсь и продолжаю читать или делать что-то по биологии, хотя для дз этого не требуется, с интересом делаю домашние задания</t>
  </si>
  <si>
    <t>Занимаюсь в Умскул</t>
  </si>
  <si>
    <t>хотел(а) бы бывать чаще</t>
  </si>
  <si>
    <t>важно знать базовые факты из биологии, чтобы не опозориться в обществе, я вижу, что знание биологии помогает в решении личных и социальных проблем, мне интересно изучать биологию</t>
  </si>
  <si>
    <t>есть друзья, с которыми люблю поговорить на биологические темы, есть отдельные биологические темы, по поводу которых иногда могу высказаться, у меня есть круг друзей, с которыми мы вместе изучаем биологическую тематику</t>
  </si>
  <si>
    <t>да, у меня возникают вопросы, и я задаю их, чтобы обсудить с учителем или ребятами</t>
  </si>
  <si>
    <t>усилием воли заставляю себя внимательно читать, слушать, ищу развлекательный, более доступно объясненный материал по данной теме (ютуб, фильмы и пр.), задаю вопросы учителям, пытаюсь понять с помощью литературы, почему этот вопрос важен для изучения</t>
  </si>
  <si>
    <t>часто увлекаюсь и продолжаю читать или делать что-то по биологии, хотя для дз этого не требуется, делаю то, что требуют, с интересом делаю домашние задания</t>
  </si>
  <si>
    <t>участвуете в кружках, изучаете специализированную литературу</t>
  </si>
  <si>
    <t>хотел(а) бы бывать чаще, можно за компанию</t>
  </si>
  <si>
    <t>важно знать базовые факты из биологии, чтобы не опозориться в обществе, мне интересно изучать биологию</t>
  </si>
  <si>
    <t>иногда могу послушать разговор умных людей на эту тему, есть друзья, с которыми люблю поговорить на биологические темы</t>
  </si>
  <si>
    <t>вопросы есть, но задаю их нечасто, не хочу глупо выглядеть – у нас это не принято, да, у меня возникают вопросы, и я задаю их, чтобы обсудить с учителем или ребятами</t>
  </si>
  <si>
    <t>усилием воли заставляю себя внимательно читать, слушать</t>
  </si>
  <si>
    <t>ровно, нормально</t>
  </si>
  <si>
    <t>часто увлекаюсь и продолжаю читать или делать что-то по биологии, хотя для дз этого не требуется, делаю то, что требуют</t>
  </si>
  <si>
    <t>изучаете специализированную литературу</t>
  </si>
  <si>
    <t>мне нужны приемлемые оценки в школе, важно знать базовые факты из биологии, чтобы не опозориться в обществе</t>
  </si>
  <si>
    <t>иногда могу послушать разговор умных людей на эту тему, есть отдельные биологические темы, по поводу которых иногда могу высказаться</t>
  </si>
  <si>
    <t>мне обычно все понятно, иногда возникают вопросы, но их сложно формулировать</t>
  </si>
  <si>
    <t>если не интересно, перестаю этим заниматься, стимулирую себя приятными приятными вещами, едой, обстановкой</t>
  </si>
  <si>
    <t>делаю то, что требуют</t>
  </si>
  <si>
    <t>ведёте свои проекты</t>
  </si>
  <si>
    <t>можно за компанию</t>
  </si>
  <si>
    <t>мне нужны приемлемые оценки в школе</t>
  </si>
  <si>
    <t>иногда могу послушать разговор умных людей на эту тему</t>
  </si>
  <si>
    <t>мне обычно все понятно</t>
  </si>
  <si>
    <t>стимулирую себя приятными приятными вещами, едой, обстановкой</t>
  </si>
  <si>
    <t>Нет</t>
  </si>
  <si>
    <t>нет, не чаще, чем сейчас</t>
  </si>
  <si>
    <t>я не разговариваю на данную тему вне уроков</t>
  </si>
  <si>
    <t>ищу развлекательный, более доступно объясненный материал по данной теме (ютуб, фильмы и пр.)</t>
  </si>
  <si>
    <t>никак</t>
  </si>
  <si>
    <t>я вижу, что знание биологии помогает в решении личных и социальных проблем</t>
  </si>
  <si>
    <t>важно знать базовые факты из биологии, чтобы не опозориться в обществе</t>
  </si>
  <si>
    <t>есть отдельные биологические темы, по поводу которых иногда могу высказаться</t>
  </si>
  <si>
    <t>нравится</t>
  </si>
  <si>
    <t>с интересом делаю домашние задания</t>
  </si>
  <si>
    <t>.</t>
  </si>
  <si>
    <t>мне интересно изучать биологию</t>
  </si>
  <si>
    <t>скука</t>
  </si>
  <si>
    <t>что-то пытаюсь запомнить в последний момент</t>
  </si>
  <si>
    <t>иногда возникают вопросы, но их сложно формулировать</t>
  </si>
  <si>
    <t>часто увлекаюсь и продолжаю читать или делать что-то по биологии, хотя для дз этого не требуется</t>
  </si>
  <si>
    <t>изучаете специализированную литературу, ведёте свои проекты</t>
  </si>
  <si>
    <t>хотел(а) бы бывать чаще, я регулярно участвую в таких мероприятиях</t>
  </si>
  <si>
    <t>нет</t>
  </si>
  <si>
    <t>нравится, ровно, нормально</t>
  </si>
  <si>
    <t>делаю то, что требуют, что-то пытаюсь запомнить в последний момент</t>
  </si>
  <si>
    <t>иногда могу послушать разговор умных людей на эту тему, я не разговариваю на данную тему вне уроков</t>
  </si>
  <si>
    <t>иногда возникают вопросы, но их сложно формулировать, да, у меня возникают вопросы, и я задаю их, чтобы обсудить с учителем или ребятами</t>
  </si>
  <si>
    <t>10Б</t>
  </si>
  <si>
    <t>не чаще, чем сейчас, можно за компанию</t>
  </si>
  <si>
    <t>для меня важно, чтобы родители и учителя были мной довольны, мне нужны приемлемые оценки в школе, важно знать базовые факты из биологии, чтобы не опозориться в обществе, я вижу, что знание биологии помогает в решении личных и социальных проблем, мне интересно изучать биологию</t>
  </si>
  <si>
    <t>иногда могу послушать разговор умных людей на эту тему, есть друзья, с которыми люблю поговорить на биологические темы, у меня есть круг друзей, с которыми мы вместе изучаем биологическую тематику</t>
  </si>
  <si>
    <t>мне обычно все понятно, вопросы есть, но задаю их нечасто, не хочу глупо выглядеть – у нас это не принято, иногда возникают вопросы, но их сложно формулировать</t>
  </si>
  <si>
    <t>усилием воли заставляю себя внимательно читать, слушать, ищу развлекательный, более доступно объясненный материал по данной теме (ютуб, фильмы и пр.), стимулирую себя приятными приятными вещами, едой, обстановкой</t>
  </si>
  <si>
    <t xml:space="preserve">не занимаюсь </t>
  </si>
  <si>
    <t>у меня есть круг друзей, с которыми мы вместе изучаем биологическую тематику</t>
  </si>
  <si>
    <t>10 б</t>
  </si>
  <si>
    <t>мне нужны приемлемые оценки в школе, я вижу, что знание биологии помогает в решении личных и социальных проблем</t>
  </si>
  <si>
    <t>я не разговариваю на данную тему вне уроков, есть отдельные биологические темы, по поводу которых иногда могу высказаться</t>
  </si>
  <si>
    <t>мне обычно все понятно, нет вопросов - это не моё</t>
  </si>
  <si>
    <t>10б</t>
  </si>
  <si>
    <t>отвращение, неприятие, скука</t>
  </si>
  <si>
    <t>просто не делаю или списываю</t>
  </si>
  <si>
    <t>Ничем</t>
  </si>
  <si>
    <t>нет вопросов - это не моё, вопросы есть, но задаю их нечасто, не хочу глупо выглядеть – у нас это не принято</t>
  </si>
  <si>
    <t>если не интересно, перестаю этим заниматься, ищу развлекательный, более доступно объясненный материал по данной теме (ютуб, фильмы и пр.), стимулирую себя приятными приятными вещами, едой, обстановкой</t>
  </si>
  <si>
    <t>получаю огромное удовольствие</t>
  </si>
  <si>
    <t>мне нужны приемлемые оценки в школе, мне интересно изучать биологию</t>
  </si>
  <si>
    <t>скука, нравится, ровно, нормально</t>
  </si>
  <si>
    <t>Не занимаюсь</t>
  </si>
  <si>
    <t>не чаще, чем сейчас</t>
  </si>
  <si>
    <t>усилием воли заставляю себя внимательно читать, слушать, ищу развлекательный, более доступно объясненный материал по данной теме (ютуб, фильмы и пр.)</t>
  </si>
  <si>
    <t>Нет.</t>
  </si>
  <si>
    <t>нет вопросов - это не моё</t>
  </si>
  <si>
    <t>если не интересно, перестаю этим заниматься</t>
  </si>
  <si>
    <t>часто увлекаюсь и продолжаю читать или делать что-то по биологии, хотя для дз этого не требуется, делаю то, что требуют, что-то пытаюсь запомнить в последний момент</t>
  </si>
  <si>
    <t>участвуете в кружках</t>
  </si>
  <si>
    <t>я вижу, что знание биологии помогает в решении личных и социальных проблем, мне интересно изучать биологию</t>
  </si>
  <si>
    <t>есть друзья, с которыми люблю поговорить на биологические темы, есть отдельные биологические темы, по поводу которых иногда могу высказаться</t>
  </si>
  <si>
    <t>стимулирую себя приятными приятными вещами, едой, обстановкой, задаю вопросы учителям, пытаюсь понять с помощью литературы, почему этот вопрос важен для изучения</t>
  </si>
  <si>
    <t>делаю то, что требуют, с интересом делаю домашние задания</t>
  </si>
  <si>
    <t xml:space="preserve">изучаете специализированную литературу, </t>
  </si>
  <si>
    <t>если не интересно, перестаю этим заниматься, задаю вопросы учителям, пытаюсь понять с помощью литературы, почему этот вопрос важен для изучения</t>
  </si>
  <si>
    <t>для меня важно, чтобы родители и учителя были мной довольны, мне нужны приемлемые оценки в школе, важно знать базовые факты из биологии, чтобы не опозориться в обществе, мне интересно изучать биологию</t>
  </si>
  <si>
    <t>есть друзья, с которыми люблю поговорить на биологические темы, у меня есть круг друзей, с которыми мы вместе изучаем биологическую тематику</t>
  </si>
  <si>
    <t>мне обычно все понятно, да, у меня возникают вопросы, и я задаю их, чтобы обсудить с учителем или ребятами</t>
  </si>
  <si>
    <t>для меня важно, чтобы родители и учителя были мной довольны, мне нужны приемлемые оценки в школе, важно знать базовые факты из биологии, чтобы не опозориться в обществе</t>
  </si>
  <si>
    <t>просто не делаю или списываю, что-то пытаюсь запомнить в последний момент</t>
  </si>
  <si>
    <t>изучаете специализированную литературу, Изучаю самостоятельно</t>
  </si>
  <si>
    <t>мне нужны приемлемые оценки в школе, важно знать базовые факты из биологии, чтобы не опозориться в обществе, я вижу, что знание биологии помогает в решении личных и социальных проблем, мне интересно изучать биологию</t>
  </si>
  <si>
    <t>есть друзья, с которыми люблю поговорить на биологические темы</t>
  </si>
  <si>
    <t>10а</t>
  </si>
  <si>
    <t>Не занимаюсь допольнительно</t>
  </si>
  <si>
    <t>мне нужны приемлемые оценки в школе, важно знать базовые факты из биологии, чтобы не опозориться в обществе, я вижу, что знание биологии помогает в решении личных и социальных проблем</t>
  </si>
  <si>
    <t>просто не делаю или списываю, делаю то, что требуют</t>
  </si>
  <si>
    <t xml:space="preserve">Ничего не делаю </t>
  </si>
  <si>
    <t>10 А</t>
  </si>
  <si>
    <t>нет, можно за компанию</t>
  </si>
  <si>
    <t>задаю вопросы учителям, пытаюсь понять с помощью литературы, почему этот вопрос важен для изучения</t>
  </si>
  <si>
    <t xml:space="preserve">ведёте свои проекты, </t>
  </si>
  <si>
    <t>скука, ровно, нормально</t>
  </si>
  <si>
    <t>иногда могу послушать разговор умных людей на эту тему, я не разговариваю на данную тему вне уроков, есть отдельные биологические темы, по поводу которых иногда могу высказаться</t>
  </si>
  <si>
    <t xml:space="preserve">Не занимаюсь дополнительно </t>
  </si>
  <si>
    <t>отвращение, неприятие, получаю огромное удовольствие, скука, нравится, ровно, нормально</t>
  </si>
  <si>
    <t>участвуете в кружках, ведёте свои проекты</t>
  </si>
  <si>
    <t>мне нужны приемлемые оценки в школе, важно знать базовые факты из биологии, чтобы не опозориться в обществе, мне интересно изучать биологию</t>
  </si>
  <si>
    <t>ищу развлекательный, более доступно объясненный материал по данной теме (ютуб, фильмы и пр.), стимулирую себя приятными приятными вещами, едой, обстановкой</t>
  </si>
  <si>
    <t>Ничего</t>
  </si>
  <si>
    <t>вопросы есть, но задаю их нечасто, не хочу глупо выглядеть – у нас это не принято</t>
  </si>
  <si>
    <t>важно знать базовые факты из биологии, чтобы не опозориться в обществе, я вижу, что знание биологии помогает в решении личных и социальных проблем</t>
  </si>
  <si>
    <t>мне обычно все понятно, вопросы есть, но задаю их нечасто, не хочу глупо выглядеть – у нас это не принято</t>
  </si>
  <si>
    <t xml:space="preserve">нет </t>
  </si>
  <si>
    <t xml:space="preserve">Репетитор </t>
  </si>
  <si>
    <t>усилием воли заставляю себя внимательно читать, слушать, стимулирую себя приятными приятными вещами, едой, обстановкой</t>
  </si>
  <si>
    <t>для меня важно, чтобы родители и учителя были мной довольны</t>
  </si>
  <si>
    <t xml:space="preserve">Онлайн курсы </t>
  </si>
  <si>
    <t>учусь на онлайн-курсах</t>
  </si>
  <si>
    <t xml:space="preserve">Нет </t>
  </si>
  <si>
    <t>Общий балл</t>
  </si>
  <si>
    <t>Средний балл (макс=32)</t>
  </si>
  <si>
    <t>Максимум</t>
  </si>
  <si>
    <t>Минимум</t>
  </si>
  <si>
    <t>Кванториум 3</t>
  </si>
  <si>
    <t>Естественники 11</t>
  </si>
  <si>
    <t>Гуманитарии 14</t>
  </si>
  <si>
    <t>Эксперимент 25</t>
  </si>
  <si>
    <t>Контрольная 35</t>
  </si>
  <si>
    <t>Параметры</t>
  </si>
  <si>
    <t>Субъективное ощущение удовольствия</t>
  </si>
  <si>
    <t>Стремление к самостоятельному изучению</t>
  </si>
  <si>
    <t>Цель изучения</t>
  </si>
  <si>
    <t>Окружение</t>
  </si>
  <si>
    <t>Преодоление трудностей</t>
  </si>
  <si>
    <t>Удержание мотивации в периоды спада</t>
  </si>
  <si>
    <t xml:space="preserve">Эксперимент </t>
  </si>
  <si>
    <t xml:space="preserve">Контрольная </t>
  </si>
  <si>
    <t>Все вместе</t>
  </si>
  <si>
    <t>Столбец1</t>
  </si>
  <si>
    <t>Столбец2</t>
  </si>
  <si>
    <t>Столбец3</t>
  </si>
  <si>
    <t>экспериментальная</t>
  </si>
  <si>
    <t>е/н</t>
  </si>
  <si>
    <t>с/э</t>
  </si>
  <si>
    <t>контрольная</t>
  </si>
  <si>
    <t>в целом</t>
  </si>
  <si>
    <t>1,82</t>
  </si>
  <si>
    <t>профиль</t>
  </si>
  <si>
    <t>выделение цветом</t>
  </si>
  <si>
    <t>естественно - научный профиль</t>
  </si>
  <si>
    <t>социально - экономический</t>
  </si>
  <si>
    <t xml:space="preserve">без выделения </t>
  </si>
  <si>
    <t>контрольная группа</t>
  </si>
  <si>
    <t>*</t>
  </si>
  <si>
    <t>№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</si>
</sst>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m/d/yyyy\ h:mm:ss"/>
  </numFmts>
  <fonts count="5" x14ac:knownFonts="1">
    <font>
      <sz val="10"/>
      <color rgb="FF000000"/>
      <name val="Arial"/>
      <scheme val="minor"/>
    </font>
    <font>
      <sz val="10"/>
      <color theme="1"/>
      <name val="Arial"/>
      <scheme val="minor"/>
    </font>
    <font>
      <b/>
      <sz val="10"/>
      <color theme="1"/>
      <name val="Arial"/>
      <scheme val="minor"/>
    </font>
    <font>
      <sz val="10"/>
      <color theme="1"/>
      <name val="Arial"/>
      <family val="2"/>
      <charset val="204"/>
      <scheme val="minor"/>
    </font>
    <font>
      <sz val="10"/>
      <color rgb="FF000000"/>
      <name val="Arial"/>
      <family val="2"/>
      <charset val="204"/>
      <scheme val="minor"/>
    </font>
  </fonts>
  <fills count="18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  <fill>
      <patternFill patternType="solid">
        <fgColor rgb="FFFCE5CD"/>
        <bgColor rgb="FFFCE5CD"/>
      </patternFill>
    </fill>
    <fill>
      <patternFill patternType="solid">
        <fgColor rgb="FFD9EAD3"/>
        <bgColor rgb="FFD9EAD3"/>
      </patternFill>
    </fill>
    <fill>
      <patternFill patternType="solid">
        <fgColor rgb="FFF1F3F4"/>
        <bgColor rgb="FFF1F3F4"/>
      </patternFill>
    </fill>
    <fill>
      <patternFill patternType="solid">
        <fgColor rgb="FFF4CCCC"/>
        <bgColor rgb="FFF4CCCC"/>
      </patternFill>
    </fill>
    <fill>
      <patternFill patternType="solid">
        <fgColor rgb="FFFFFFFF"/>
        <bgColor rgb="FFFFFFFF"/>
      </patternFill>
    </fill>
    <fill>
      <patternFill patternType="solid">
        <fgColor rgb="FFEAD1DC"/>
        <bgColor rgb="FFEAD1DC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FF0000"/>
        <bgColor rgb="FFC9DAF8"/>
      </patternFill>
    </fill>
    <fill>
      <patternFill patternType="solid">
        <fgColor theme="4" tint="0.59999389629810485"/>
        <bgColor rgb="FFC9DAF8"/>
      </patternFill>
    </fill>
    <fill>
      <patternFill patternType="solid">
        <fgColor rgb="FFFF0000"/>
        <bgColor indexed="64"/>
      </patternFill>
    </fill>
    <fill>
      <patternFill patternType="solid">
        <fgColor rgb="FFFF0000"/>
        <bgColor rgb="FFD9EAD3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8" tint="0.79998168889431442"/>
        <bgColor indexed="64"/>
      </patternFill>
    </fill>
  </fills>
  <borders count="23">
    <border>
      <left/>
      <right/>
      <top/>
      <bottom/>
      <diagonal/>
    </border>
    <border>
      <left style="thin">
        <color rgb="FF442F65"/>
      </left>
      <right style="thin">
        <color rgb="FF5B3F86"/>
      </right>
      <top style="thin">
        <color rgb="FF442F65"/>
      </top>
      <bottom style="thin">
        <color rgb="FF442F65"/>
      </bottom>
      <diagonal/>
    </border>
    <border>
      <left style="thin">
        <color rgb="FF5B3F86"/>
      </left>
      <right style="thin">
        <color rgb="FF5B3F86"/>
      </right>
      <top style="thin">
        <color rgb="FF442F65"/>
      </top>
      <bottom style="thin">
        <color rgb="FF442F65"/>
      </bottom>
      <diagonal/>
    </border>
    <border>
      <left style="thin">
        <color rgb="FF5B3F86"/>
      </left>
      <right style="thin">
        <color rgb="FF442F65"/>
      </right>
      <top style="thin">
        <color rgb="FF442F65"/>
      </top>
      <bottom style="thin">
        <color rgb="FF442F65"/>
      </bottom>
      <diagonal/>
    </border>
    <border>
      <left style="thin">
        <color rgb="FFC9DAF8"/>
      </left>
      <right style="thin">
        <color rgb="FFC9DAF8"/>
      </right>
      <top style="thin">
        <color rgb="FFC9DAF8"/>
      </top>
      <bottom style="thin">
        <color rgb="FFC9DAF8"/>
      </bottom>
      <diagonal/>
    </border>
    <border>
      <left style="thin">
        <color rgb="FFC9DAF8"/>
      </left>
      <right style="thin">
        <color rgb="FF442F65"/>
      </right>
      <top style="thin">
        <color rgb="FFC9DAF8"/>
      </top>
      <bottom style="thin">
        <color rgb="FFC9DAF8"/>
      </bottom>
      <diagonal/>
    </border>
    <border>
      <left style="thin">
        <color rgb="FFFCE5CD"/>
      </left>
      <right style="thin">
        <color rgb="FFFCE5CD"/>
      </right>
      <top style="thin">
        <color rgb="FFFCE5CD"/>
      </top>
      <bottom style="thin">
        <color rgb="FFFCE5CD"/>
      </bottom>
      <diagonal/>
    </border>
    <border>
      <left style="thin">
        <color rgb="FFFCE5CD"/>
      </left>
      <right style="thin">
        <color rgb="FF442F65"/>
      </right>
      <top style="thin">
        <color rgb="FFFCE5CD"/>
      </top>
      <bottom style="thin">
        <color rgb="FFFCE5CD"/>
      </bottom>
      <diagonal/>
    </border>
    <border>
      <left style="thin">
        <color rgb="FFD9EAD3"/>
      </left>
      <right style="thin">
        <color rgb="FFD9EAD3"/>
      </right>
      <top style="thin">
        <color rgb="FFD9EAD3"/>
      </top>
      <bottom style="thin">
        <color rgb="FFD9EAD3"/>
      </bottom>
      <diagonal/>
    </border>
    <border>
      <left style="thin">
        <color rgb="FFD9EAD3"/>
      </left>
      <right style="thin">
        <color rgb="FF442F65"/>
      </right>
      <top style="thin">
        <color rgb="FFD9EAD3"/>
      </top>
      <bottom style="thin">
        <color rgb="FFD9EAD3"/>
      </bottom>
      <diagonal/>
    </border>
    <border>
      <left style="thin">
        <color rgb="FFF8F9FA"/>
      </left>
      <right style="thin">
        <color rgb="FFF8F9FA"/>
      </right>
      <top style="thin">
        <color rgb="FFF8F9FA"/>
      </top>
      <bottom style="thin">
        <color rgb="FFF8F9FA"/>
      </bottom>
      <diagonal/>
    </border>
    <border>
      <left style="thin">
        <color rgb="FFF8F9FA"/>
      </left>
      <right style="thin">
        <color rgb="FF442F65"/>
      </right>
      <top style="thin">
        <color rgb="FFF8F9FA"/>
      </top>
      <bottom style="thin">
        <color rgb="FFF8F9FA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442F65"/>
      </right>
      <top style="thin">
        <color rgb="FFFFFFFF"/>
      </top>
      <bottom style="thin">
        <color rgb="FFFFFFFF"/>
      </bottom>
      <diagonal/>
    </border>
    <border>
      <left style="thin">
        <color rgb="FFF1F3F4"/>
      </left>
      <right style="thin">
        <color rgb="FFF1F3F4"/>
      </right>
      <top style="double">
        <color rgb="FF442F65"/>
      </top>
      <bottom style="thin">
        <color rgb="FF442F65"/>
      </bottom>
      <diagonal/>
    </border>
    <border>
      <left style="thin">
        <color rgb="FFF1F3F4"/>
      </left>
      <right style="thin">
        <color rgb="FF442F65"/>
      </right>
      <top style="double">
        <color rgb="FF442F65"/>
      </top>
      <bottom style="thin">
        <color rgb="FF442F65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C9DAF8"/>
      </right>
      <top style="thin">
        <color rgb="FFC9DAF8"/>
      </top>
      <bottom style="thin">
        <color rgb="FFC9DAF8"/>
      </bottom>
      <diagonal/>
    </border>
    <border>
      <left/>
      <right style="thin">
        <color rgb="FFFCE5CD"/>
      </right>
      <top style="thin">
        <color rgb="FFFCE5CD"/>
      </top>
      <bottom style="thin">
        <color rgb="FFFCE5CD"/>
      </bottom>
      <diagonal/>
    </border>
    <border>
      <left/>
      <right style="thin">
        <color rgb="FFD9EAD3"/>
      </right>
      <top style="thin">
        <color rgb="FFD9EAD3"/>
      </top>
      <bottom style="thin">
        <color rgb="FFD9EAD3"/>
      </bottom>
      <diagonal/>
    </border>
    <border>
      <left/>
      <right style="thin">
        <color rgb="FFF8F9FA"/>
      </right>
      <top style="thin">
        <color rgb="FFF8F9FA"/>
      </top>
      <bottom style="thin">
        <color rgb="FFF8F9FA"/>
      </bottom>
      <diagonal/>
    </border>
    <border>
      <left/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 style="thin">
        <color rgb="FFF1F3F4"/>
      </right>
      <top style="double">
        <color rgb="FF442F65"/>
      </top>
      <bottom style="thin">
        <color rgb="FF442F65"/>
      </bottom>
      <diagonal/>
    </border>
  </borders>
  <cellStyleXfs count="1">
    <xf numFmtId="0" fontId="0" fillId="0" borderId="0"/>
  </cellStyleXfs>
  <cellXfs count="105">
    <xf numFmtId="0" fontId="0" fillId="0" borderId="0" xfId="0" applyFont="1" applyAlignment="1"/>
    <xf numFmtId="0" fontId="1" fillId="2" borderId="0" xfId="0" applyFont="1" applyFill="1"/>
    <xf numFmtId="0" fontId="1" fillId="3" borderId="6" xfId="0" applyFont="1" applyFill="1" applyBorder="1" applyAlignment="1">
      <alignment vertical="center"/>
    </xf>
    <xf numFmtId="0" fontId="1" fillId="3" borderId="7" xfId="0" applyFont="1" applyFill="1" applyBorder="1" applyAlignment="1">
      <alignment vertical="center"/>
    </xf>
    <xf numFmtId="0" fontId="1" fillId="3" borderId="0" xfId="0" applyFont="1" applyFill="1"/>
    <xf numFmtId="0" fontId="1" fillId="4" borderId="8" xfId="0" applyFont="1" applyFill="1" applyBorder="1" applyAlignment="1">
      <alignment vertical="center"/>
    </xf>
    <xf numFmtId="0" fontId="1" fillId="4" borderId="9" xfId="0" applyFont="1" applyFill="1" applyBorder="1" applyAlignment="1">
      <alignment vertical="center"/>
    </xf>
    <xf numFmtId="0" fontId="1" fillId="4" borderId="0" xfId="0" applyFont="1" applyFill="1"/>
    <xf numFmtId="0" fontId="1" fillId="0" borderId="10" xfId="0" applyFont="1" applyBorder="1" applyAlignment="1">
      <alignment vertical="center"/>
    </xf>
    <xf numFmtId="0" fontId="1" fillId="0" borderId="11" xfId="0" applyFont="1" applyBorder="1" applyAlignment="1">
      <alignment vertical="center"/>
    </xf>
    <xf numFmtId="0" fontId="1" fillId="0" borderId="12" xfId="0" applyFont="1" applyBorder="1" applyAlignment="1">
      <alignment vertical="center"/>
    </xf>
    <xf numFmtId="0" fontId="1" fillId="0" borderId="13" xfId="0" applyFont="1" applyBorder="1" applyAlignment="1">
      <alignment vertical="center"/>
    </xf>
    <xf numFmtId="0" fontId="1" fillId="0" borderId="12" xfId="0" applyFont="1" applyBorder="1" applyAlignment="1">
      <alignment vertical="center"/>
    </xf>
    <xf numFmtId="0" fontId="2" fillId="0" borderId="0" xfId="0" applyFont="1"/>
    <xf numFmtId="0" fontId="2" fillId="6" borderId="0" xfId="0" applyFont="1" applyFill="1"/>
    <xf numFmtId="0" fontId="2" fillId="0" borderId="0" xfId="0" applyFont="1" applyAlignment="1"/>
    <xf numFmtId="0" fontId="1" fillId="6" borderId="0" xfId="0" applyFont="1" applyFill="1" applyAlignment="1"/>
    <xf numFmtId="0" fontId="1" fillId="0" borderId="0" xfId="0" applyFont="1"/>
    <xf numFmtId="0" fontId="1" fillId="7" borderId="0" xfId="0" applyFont="1" applyFill="1"/>
    <xf numFmtId="0" fontId="1" fillId="8" borderId="0" xfId="0" applyFont="1" applyFill="1" applyAlignment="1"/>
    <xf numFmtId="0" fontId="1" fillId="9" borderId="1" xfId="0" applyFont="1" applyFill="1" applyBorder="1" applyAlignment="1">
      <alignment horizontal="left" vertical="center"/>
    </xf>
    <xf numFmtId="0" fontId="1" fillId="9" borderId="2" xfId="0" applyFont="1" applyFill="1" applyBorder="1" applyAlignment="1">
      <alignment horizontal="left" vertical="center"/>
    </xf>
    <xf numFmtId="0" fontId="1" fillId="9" borderId="3" xfId="0" applyFont="1" applyFill="1" applyBorder="1" applyAlignment="1">
      <alignment horizontal="left" vertical="center"/>
    </xf>
    <xf numFmtId="0" fontId="0" fillId="9" borderId="0" xfId="0" applyFont="1" applyFill="1" applyAlignment="1"/>
    <xf numFmtId="0" fontId="1" fillId="10" borderId="0" xfId="0" applyFont="1" applyFill="1"/>
    <xf numFmtId="0" fontId="0" fillId="12" borderId="0" xfId="0" applyFont="1" applyFill="1" applyAlignment="1"/>
    <xf numFmtId="0" fontId="1" fillId="13" borderId="0" xfId="0" applyFont="1" applyFill="1"/>
    <xf numFmtId="0" fontId="0" fillId="14" borderId="0" xfId="0" applyFont="1" applyFill="1" applyAlignment="1"/>
    <xf numFmtId="0" fontId="2" fillId="14" borderId="0" xfId="0" applyFont="1" applyFill="1"/>
    <xf numFmtId="0" fontId="0" fillId="15" borderId="0" xfId="0" applyFont="1" applyFill="1" applyAlignment="1"/>
    <xf numFmtId="0" fontId="0" fillId="16" borderId="0" xfId="0" applyFont="1" applyFill="1" applyAlignment="1"/>
    <xf numFmtId="0" fontId="1" fillId="4" borderId="4" xfId="0" applyFont="1" applyFill="1" applyBorder="1" applyAlignment="1">
      <alignment vertical="center"/>
    </xf>
    <xf numFmtId="0" fontId="1" fillId="0" borderId="8" xfId="0" applyFont="1" applyBorder="1" applyAlignment="1">
      <alignment vertical="center"/>
    </xf>
    <xf numFmtId="0" fontId="1" fillId="3" borderId="10" xfId="0" applyFont="1" applyFill="1" applyBorder="1" applyAlignment="1">
      <alignment vertical="center"/>
    </xf>
    <xf numFmtId="0" fontId="1" fillId="0" borderId="6" xfId="0" applyFont="1" applyBorder="1" applyAlignment="1">
      <alignment vertical="center"/>
    </xf>
    <xf numFmtId="0" fontId="1" fillId="4" borderId="10" xfId="0" applyFont="1" applyFill="1" applyBorder="1" applyAlignment="1">
      <alignment vertical="center"/>
    </xf>
    <xf numFmtId="0" fontId="1" fillId="2" borderId="12" xfId="0" applyFont="1" applyFill="1" applyBorder="1" applyAlignment="1">
      <alignment vertical="center"/>
    </xf>
    <xf numFmtId="0" fontId="1" fillId="3" borderId="12" xfId="0" applyFont="1" applyFill="1" applyBorder="1" applyAlignment="1">
      <alignment vertical="center"/>
    </xf>
    <xf numFmtId="0" fontId="1" fillId="2" borderId="6" xfId="0" applyFont="1" applyFill="1" applyBorder="1" applyAlignment="1">
      <alignment vertical="center"/>
    </xf>
    <xf numFmtId="0" fontId="1" fillId="3" borderId="4" xfId="0" applyFont="1" applyFill="1" applyBorder="1" applyAlignment="1">
      <alignment vertical="center"/>
    </xf>
    <xf numFmtId="0" fontId="1" fillId="4" borderId="12" xfId="0" applyFont="1" applyFill="1" applyBorder="1" applyAlignment="1">
      <alignment vertical="center"/>
    </xf>
    <xf numFmtId="0" fontId="1" fillId="4" borderId="6" xfId="0" applyFont="1" applyFill="1" applyBorder="1" applyAlignment="1">
      <alignment vertical="center"/>
    </xf>
    <xf numFmtId="0" fontId="1" fillId="3" borderId="8" xfId="0" applyFont="1" applyFill="1" applyBorder="1" applyAlignment="1">
      <alignment vertical="center"/>
    </xf>
    <xf numFmtId="0" fontId="1" fillId="4" borderId="5" xfId="0" applyFont="1" applyFill="1" applyBorder="1" applyAlignment="1">
      <alignment vertical="center"/>
    </xf>
    <xf numFmtId="0" fontId="1" fillId="0" borderId="9" xfId="0" applyFont="1" applyBorder="1" applyAlignment="1">
      <alignment vertical="center"/>
    </xf>
    <xf numFmtId="0" fontId="1" fillId="3" borderId="11" xfId="0" applyFont="1" applyFill="1" applyBorder="1" applyAlignment="1">
      <alignment vertical="center"/>
    </xf>
    <xf numFmtId="0" fontId="1" fillId="0" borderId="7" xfId="0" applyFont="1" applyBorder="1" applyAlignment="1">
      <alignment vertical="center"/>
    </xf>
    <xf numFmtId="0" fontId="1" fillId="4" borderId="11" xfId="0" applyFont="1" applyFill="1" applyBorder="1" applyAlignment="1">
      <alignment vertical="center"/>
    </xf>
    <xf numFmtId="0" fontId="1" fillId="2" borderId="13" xfId="0" applyFont="1" applyFill="1" applyBorder="1" applyAlignment="1">
      <alignment vertical="center"/>
    </xf>
    <xf numFmtId="0" fontId="1" fillId="3" borderId="13" xfId="0" applyFont="1" applyFill="1" applyBorder="1" applyAlignment="1">
      <alignment vertical="center"/>
    </xf>
    <xf numFmtId="0" fontId="1" fillId="11" borderId="7" xfId="0" applyFont="1" applyFill="1" applyBorder="1" applyAlignment="1">
      <alignment vertical="center"/>
    </xf>
    <xf numFmtId="0" fontId="1" fillId="3" borderId="5" xfId="0" applyFont="1" applyFill="1" applyBorder="1" applyAlignment="1">
      <alignment vertical="center"/>
    </xf>
    <xf numFmtId="0" fontId="1" fillId="4" borderId="13" xfId="0" applyFont="1" applyFill="1" applyBorder="1" applyAlignment="1">
      <alignment vertical="center"/>
    </xf>
    <xf numFmtId="0" fontId="1" fillId="4" borderId="7" xfId="0" applyFont="1" applyFill="1" applyBorder="1" applyAlignment="1">
      <alignment vertical="center"/>
    </xf>
    <xf numFmtId="0" fontId="1" fillId="3" borderId="9" xfId="0" applyFont="1" applyFill="1" applyBorder="1" applyAlignment="1">
      <alignment vertical="center"/>
    </xf>
    <xf numFmtId="0" fontId="1" fillId="2" borderId="7" xfId="0" applyFont="1" applyFill="1" applyBorder="1" applyAlignment="1">
      <alignment vertical="center"/>
    </xf>
    <xf numFmtId="0" fontId="3" fillId="5" borderId="14" xfId="0" applyFont="1" applyFill="1" applyBorder="1" applyAlignment="1">
      <alignment vertical="center"/>
    </xf>
    <xf numFmtId="0" fontId="3" fillId="5" borderId="15" xfId="0" applyFont="1" applyFill="1" applyBorder="1" applyAlignment="1">
      <alignment vertical="center"/>
    </xf>
    <xf numFmtId="0" fontId="1" fillId="9" borderId="2" xfId="0" applyFont="1" applyFill="1" applyBorder="1" applyAlignment="1">
      <alignment horizontal="center" vertical="center"/>
    </xf>
    <xf numFmtId="0" fontId="3" fillId="4" borderId="4" xfId="0" applyFont="1" applyFill="1" applyBorder="1" applyAlignment="1">
      <alignment horizontal="center" vertical="center"/>
    </xf>
    <xf numFmtId="0" fontId="1" fillId="4" borderId="4" xfId="0" applyFont="1" applyFill="1" applyBorder="1" applyAlignment="1">
      <alignment horizontal="center" vertical="center"/>
    </xf>
    <xf numFmtId="0" fontId="1" fillId="3" borderId="4" xfId="0" applyFont="1" applyFill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" fillId="4" borderId="6" xfId="0" applyFont="1" applyFill="1" applyBorder="1" applyAlignment="1">
      <alignment horizontal="center" vertical="center"/>
    </xf>
    <xf numFmtId="0" fontId="1" fillId="3" borderId="6" xfId="0" applyFont="1" applyFill="1" applyBorder="1" applyAlignment="1">
      <alignment horizontal="center" vertical="center"/>
    </xf>
    <xf numFmtId="0" fontId="1" fillId="3" borderId="10" xfId="0" applyFont="1" applyFill="1" applyBorder="1" applyAlignment="1">
      <alignment horizontal="center" vertical="center"/>
    </xf>
    <xf numFmtId="0" fontId="1" fillId="3" borderId="8" xfId="0" applyFont="1" applyFill="1" applyBorder="1" applyAlignment="1">
      <alignment horizontal="center" vertical="center"/>
    </xf>
    <xf numFmtId="0" fontId="1" fillId="4" borderId="8" xfId="0" applyFont="1" applyFill="1" applyBorder="1" applyAlignment="1">
      <alignment horizontal="center" vertical="center"/>
    </xf>
    <xf numFmtId="0" fontId="1" fillId="4" borderId="12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3" borderId="12" xfId="0" applyFont="1" applyFill="1" applyBorder="1" applyAlignment="1">
      <alignment horizontal="center" vertical="center"/>
    </xf>
    <xf numFmtId="0" fontId="1" fillId="4" borderId="10" xfId="0" applyFont="1" applyFill="1" applyBorder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0" fontId="1" fillId="0" borderId="12" xfId="0" applyFont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2" fillId="0" borderId="0" xfId="0" applyFont="1" applyAlignment="1">
      <alignment horizontal="center"/>
    </xf>
    <xf numFmtId="0" fontId="0" fillId="0" borderId="0" xfId="0" applyFont="1" applyAlignment="1">
      <alignment horizontal="center"/>
    </xf>
    <xf numFmtId="0" fontId="3" fillId="3" borderId="6" xfId="0" applyFont="1" applyFill="1" applyBorder="1" applyAlignment="1">
      <alignment horizontal="center" vertical="center"/>
    </xf>
    <xf numFmtId="0" fontId="3" fillId="3" borderId="10" xfId="0" applyFont="1" applyFill="1" applyBorder="1" applyAlignment="1">
      <alignment horizontal="center" vertical="center"/>
    </xf>
    <xf numFmtId="0" fontId="3" fillId="3" borderId="12" xfId="0" applyFont="1" applyFill="1" applyBorder="1" applyAlignment="1">
      <alignment horizontal="center" vertical="center"/>
    </xf>
    <xf numFmtId="0" fontId="3" fillId="5" borderId="14" xfId="0" applyFont="1" applyFill="1" applyBorder="1" applyAlignment="1">
      <alignment horizontal="center" vertical="center"/>
    </xf>
    <xf numFmtId="0" fontId="0" fillId="0" borderId="0" xfId="0" applyFont="1" applyAlignment="1">
      <alignment horizontal="left"/>
    </xf>
    <xf numFmtId="0" fontId="2" fillId="9" borderId="16" xfId="0" applyFont="1" applyFill="1" applyBorder="1"/>
    <xf numFmtId="0" fontId="0" fillId="15" borderId="16" xfId="0" applyFont="1" applyFill="1" applyBorder="1" applyAlignment="1"/>
    <xf numFmtId="0" fontId="0" fillId="17" borderId="16" xfId="0" applyFont="1" applyFill="1" applyBorder="1" applyAlignment="1"/>
    <xf numFmtId="164" fontId="1" fillId="4" borderId="17" xfId="0" applyNumberFormat="1" applyFont="1" applyFill="1" applyBorder="1" applyAlignment="1">
      <alignment vertical="center"/>
    </xf>
    <xf numFmtId="164" fontId="1" fillId="3" borderId="17" xfId="0" applyNumberFormat="1" applyFont="1" applyFill="1" applyBorder="1" applyAlignment="1">
      <alignment vertical="center"/>
    </xf>
    <xf numFmtId="164" fontId="1" fillId="0" borderId="18" xfId="0" applyNumberFormat="1" applyFont="1" applyBorder="1" applyAlignment="1">
      <alignment vertical="center"/>
    </xf>
    <xf numFmtId="164" fontId="1" fillId="0" borderId="19" xfId="0" applyNumberFormat="1" applyFont="1" applyBorder="1" applyAlignment="1">
      <alignment vertical="center"/>
    </xf>
    <xf numFmtId="164" fontId="1" fillId="4" borderId="18" xfId="0" applyNumberFormat="1" applyFont="1" applyFill="1" applyBorder="1" applyAlignment="1">
      <alignment vertical="center"/>
    </xf>
    <xf numFmtId="164" fontId="1" fillId="3" borderId="18" xfId="0" applyNumberFormat="1" applyFont="1" applyFill="1" applyBorder="1" applyAlignment="1">
      <alignment vertical="center"/>
    </xf>
    <xf numFmtId="164" fontId="1" fillId="3" borderId="20" xfId="0" applyNumberFormat="1" applyFont="1" applyFill="1" applyBorder="1" applyAlignment="1">
      <alignment vertical="center"/>
    </xf>
    <xf numFmtId="164" fontId="1" fillId="3" borderId="19" xfId="0" applyNumberFormat="1" applyFont="1" applyFill="1" applyBorder="1" applyAlignment="1">
      <alignment vertical="center"/>
    </xf>
    <xf numFmtId="164" fontId="1" fillId="4" borderId="19" xfId="0" applyNumberFormat="1" applyFont="1" applyFill="1" applyBorder="1" applyAlignment="1">
      <alignment vertical="center"/>
    </xf>
    <xf numFmtId="164" fontId="1" fillId="4" borderId="21" xfId="0" applyNumberFormat="1" applyFont="1" applyFill="1" applyBorder="1" applyAlignment="1">
      <alignment vertical="center"/>
    </xf>
    <xf numFmtId="164" fontId="1" fillId="2" borderId="18" xfId="0" applyNumberFormat="1" applyFont="1" applyFill="1" applyBorder="1" applyAlignment="1">
      <alignment vertical="center"/>
    </xf>
    <xf numFmtId="164" fontId="1" fillId="3" borderId="21" xfId="0" applyNumberFormat="1" applyFont="1" applyFill="1" applyBorder="1" applyAlignment="1">
      <alignment vertical="center"/>
    </xf>
    <xf numFmtId="164" fontId="1" fillId="4" borderId="20" xfId="0" applyNumberFormat="1" applyFont="1" applyFill="1" applyBorder="1" applyAlignment="1">
      <alignment vertical="center"/>
    </xf>
    <xf numFmtId="164" fontId="1" fillId="0" borderId="20" xfId="0" applyNumberFormat="1" applyFont="1" applyBorder="1" applyAlignment="1">
      <alignment vertical="center"/>
    </xf>
    <xf numFmtId="164" fontId="1" fillId="0" borderId="21" xfId="0" applyNumberFormat="1" applyFont="1" applyBorder="1" applyAlignment="1">
      <alignment vertical="center"/>
    </xf>
    <xf numFmtId="164" fontId="1" fillId="2" borderId="21" xfId="0" applyNumberFormat="1" applyFont="1" applyFill="1" applyBorder="1" applyAlignment="1">
      <alignment vertical="center"/>
    </xf>
    <xf numFmtId="0" fontId="3" fillId="5" borderId="22" xfId="0" applyFont="1" applyFill="1" applyBorder="1" applyAlignment="1">
      <alignment vertical="center"/>
    </xf>
    <xf numFmtId="0" fontId="4" fillId="9" borderId="0" xfId="0" applyFont="1" applyFill="1" applyAlignment="1">
      <alignment horizontal="center"/>
    </xf>
    <xf numFmtId="0" fontId="0" fillId="0" borderId="16" xfId="0" applyFont="1" applyBorder="1" applyAlignment="1">
      <alignment horizontal="center"/>
    </xf>
  </cellXfs>
  <cellStyles count="1">
    <cellStyle name="Обычный" xfId="0" builtinId="0"/>
  </cellStyles>
  <dxfs count="32"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minor"/>
      </font>
      <fill>
        <patternFill patternType="solid">
          <fgColor rgb="FFF1F3F4"/>
          <bgColor rgb="FFF1F3F4"/>
        </patternFill>
      </fill>
      <alignment horizontal="general" vertical="center" textRotation="0" wrapText="0" indent="0" justifyLastLine="0" shrinkToFit="0" readingOrder="0"/>
      <border diagonalUp="0" diagonalDown="0" outline="0">
        <left style="thin">
          <color rgb="FFF1F3F4"/>
        </left>
        <right style="thin">
          <color rgb="FFF1F3F4"/>
        </right>
        <top style="double">
          <color rgb="FF442F65"/>
        </top>
        <bottom style="thin">
          <color rgb="FF442F65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minor"/>
      </font>
      <fill>
        <patternFill patternType="solid">
          <fgColor rgb="FFF1F3F4"/>
          <bgColor rgb="FFF1F3F4"/>
        </patternFill>
      </fill>
      <alignment horizontal="general" vertical="center" textRotation="0" wrapText="0" indent="0" justifyLastLine="0" shrinkToFit="0" readingOrder="0"/>
      <border diagonalUp="0" diagonalDown="0" outline="0">
        <left style="thin">
          <color rgb="FFF1F3F4"/>
        </left>
        <right style="thin">
          <color rgb="FFF1F3F4"/>
        </right>
        <top style="double">
          <color rgb="FF442F65"/>
        </top>
        <bottom style="thin">
          <color rgb="FF442F65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minor"/>
      </font>
      <fill>
        <patternFill patternType="solid">
          <fgColor rgb="FFF1F3F4"/>
          <bgColor rgb="FFF1F3F4"/>
        </patternFill>
      </fill>
      <alignment horizontal="general" vertical="center" textRotation="0" wrapText="0" indent="0" justifyLastLine="0" shrinkToFit="0" readingOrder="0"/>
      <border diagonalUp="0" diagonalDown="0" outline="0">
        <left style="thin">
          <color rgb="FFF1F3F4"/>
        </left>
        <right style="thin">
          <color rgb="FFF1F3F4"/>
        </right>
        <top style="double">
          <color rgb="FF442F65"/>
        </top>
        <bottom style="thin">
          <color rgb="FF442F65"/>
        </bottom>
      </border>
    </dxf>
    <dxf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minor"/>
      </font>
      <fill>
        <patternFill patternType="solid">
          <fgColor rgb="FFF1F3F4"/>
          <bgColor rgb="FFF1F3F4"/>
        </patternFill>
      </fill>
      <alignment horizontal="general" vertical="center" textRotation="0" wrapText="0" indent="0" justifyLastLine="0" shrinkToFit="0" readingOrder="0"/>
      <border diagonalUp="0" diagonalDown="0" outline="0">
        <left style="thin">
          <color rgb="FFF1F3F4"/>
        </left>
        <right style="thin">
          <color rgb="FF442F65"/>
        </right>
        <top style="double">
          <color rgb="FF442F65"/>
        </top>
        <bottom style="thin">
          <color rgb="FF442F65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minor"/>
      </font>
      <fill>
        <patternFill patternType="solid">
          <fgColor rgb="FFF1F3F4"/>
          <bgColor rgb="FFF1F3F4"/>
        </patternFill>
      </fill>
      <alignment horizontal="general" vertical="center" textRotation="0" wrapText="0" indent="0" justifyLastLine="0" shrinkToFit="0" readingOrder="0"/>
      <border diagonalUp="0" diagonalDown="0" outline="0">
        <left style="thin">
          <color rgb="FFF1F3F4"/>
        </left>
        <right style="thin">
          <color rgb="FFF1F3F4"/>
        </right>
        <top style="double">
          <color rgb="FF442F65"/>
        </top>
        <bottom style="thin">
          <color rgb="FF442F65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minor"/>
      </font>
      <fill>
        <patternFill patternType="solid">
          <fgColor rgb="FFF1F3F4"/>
          <bgColor rgb="FFF1F3F4"/>
        </patternFill>
      </fill>
      <alignment horizontal="general" vertical="center" textRotation="0" wrapText="0" indent="0" justifyLastLine="0" shrinkToFit="0" readingOrder="0"/>
      <border diagonalUp="0" diagonalDown="0" outline="0">
        <left style="thin">
          <color rgb="FFF1F3F4"/>
        </left>
        <right style="thin">
          <color rgb="FFF1F3F4"/>
        </right>
        <top style="double">
          <color rgb="FF442F65"/>
        </top>
        <bottom style="thin">
          <color rgb="FF442F65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minor"/>
      </font>
      <fill>
        <patternFill patternType="solid">
          <fgColor rgb="FFF1F3F4"/>
          <bgColor rgb="FFF1F3F4"/>
        </patternFill>
      </fill>
      <alignment horizontal="general" vertical="center" textRotation="0" wrapText="0" indent="0" justifyLastLine="0" shrinkToFit="0" readingOrder="0"/>
      <border diagonalUp="0" diagonalDown="0" outline="0">
        <left style="thin">
          <color rgb="FFF1F3F4"/>
        </left>
        <right style="thin">
          <color rgb="FFF1F3F4"/>
        </right>
        <top style="double">
          <color rgb="FF442F65"/>
        </top>
        <bottom style="thin">
          <color rgb="FF442F65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minor"/>
      </font>
      <fill>
        <patternFill patternType="solid">
          <fgColor rgb="FFF1F3F4"/>
          <bgColor rgb="FFF1F3F4"/>
        </patternFill>
      </fill>
      <alignment horizontal="general" vertical="center" textRotation="0" wrapText="0" indent="0" justifyLastLine="0" shrinkToFit="0" readingOrder="0"/>
      <border diagonalUp="0" diagonalDown="0" outline="0">
        <left style="thin">
          <color rgb="FFF1F3F4"/>
        </left>
        <right style="thin">
          <color rgb="FFF1F3F4"/>
        </right>
        <top style="double">
          <color rgb="FF442F65"/>
        </top>
        <bottom style="thin">
          <color rgb="FF442F65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minor"/>
      </font>
      <fill>
        <patternFill patternType="solid">
          <fgColor rgb="FFF1F3F4"/>
          <bgColor rgb="FFF1F3F4"/>
        </patternFill>
      </fill>
      <alignment horizontal="general" vertical="center" textRotation="0" wrapText="0" indent="0" justifyLastLine="0" shrinkToFit="0" readingOrder="0"/>
      <border diagonalUp="0" diagonalDown="0" outline="0">
        <left style="thin">
          <color rgb="FFF1F3F4"/>
        </left>
        <right style="thin">
          <color rgb="FFF1F3F4"/>
        </right>
        <top style="double">
          <color rgb="FF442F65"/>
        </top>
        <bottom style="thin">
          <color rgb="FF442F65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minor"/>
      </font>
      <fill>
        <patternFill patternType="solid">
          <fgColor rgb="FFF1F3F4"/>
          <bgColor rgb="FFF1F3F4"/>
        </patternFill>
      </fill>
      <alignment horizontal="general" vertical="center" textRotation="0" wrapText="0" indent="0" justifyLastLine="0" shrinkToFit="0" readingOrder="0"/>
      <border diagonalUp="0" diagonalDown="0" outline="0">
        <left style="thin">
          <color rgb="FFF1F3F4"/>
        </left>
        <right style="thin">
          <color rgb="FFF1F3F4"/>
        </right>
        <top style="double">
          <color rgb="FF442F65"/>
        </top>
        <bottom style="thin">
          <color rgb="FF442F65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minor"/>
      </font>
      <fill>
        <patternFill patternType="solid">
          <fgColor rgb="FFF1F3F4"/>
          <bgColor rgb="FFF1F3F4"/>
        </patternFill>
      </fill>
      <alignment horizontal="general" vertical="center" textRotation="0" wrapText="0" indent="0" justifyLastLine="0" shrinkToFit="0" readingOrder="0"/>
      <border diagonalUp="0" diagonalDown="0" outline="0">
        <left style="thin">
          <color rgb="FFF1F3F4"/>
        </left>
        <right style="thin">
          <color rgb="FFF1F3F4"/>
        </right>
        <top style="double">
          <color rgb="FF442F65"/>
        </top>
        <bottom style="thin">
          <color rgb="FF442F65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minor"/>
      </font>
      <fill>
        <patternFill patternType="solid">
          <fgColor rgb="FFF1F3F4"/>
          <bgColor rgb="FFF1F3F4"/>
        </patternFill>
      </fill>
      <alignment horizontal="general" vertical="center" textRotation="0" wrapText="0" indent="0" justifyLastLine="0" shrinkToFit="0" readingOrder="0"/>
      <border diagonalUp="0" diagonalDown="0" outline="0">
        <left style="thin">
          <color rgb="FFF1F3F4"/>
        </left>
        <right style="thin">
          <color rgb="FFF1F3F4"/>
        </right>
        <top style="double">
          <color rgb="FF442F65"/>
        </top>
        <bottom style="thin">
          <color rgb="FF442F65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minor"/>
      </font>
      <fill>
        <patternFill patternType="solid">
          <fgColor rgb="FFF1F3F4"/>
          <bgColor rgb="FFF1F3F4"/>
        </patternFill>
      </fill>
      <alignment horizontal="general" vertical="center" textRotation="0" wrapText="0" indent="0" justifyLastLine="0" shrinkToFit="0" readingOrder="0"/>
      <border diagonalUp="0" diagonalDown="0" outline="0">
        <left style="thin">
          <color rgb="FFF1F3F4"/>
        </left>
        <right style="thin">
          <color rgb="FFF1F3F4"/>
        </right>
        <top style="double">
          <color rgb="FF442F65"/>
        </top>
        <bottom style="thin">
          <color rgb="FF442F65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minor"/>
      </font>
      <fill>
        <patternFill patternType="solid">
          <fgColor rgb="FFF1F3F4"/>
          <bgColor rgb="FFF1F3F4"/>
        </patternFill>
      </fill>
      <alignment horizontal="general" vertical="center" textRotation="0" wrapText="0" indent="0" justifyLastLine="0" shrinkToFit="0" readingOrder="0"/>
      <border diagonalUp="0" diagonalDown="0" outline="0">
        <left style="thin">
          <color rgb="FFF1F3F4"/>
        </left>
        <right style="thin">
          <color rgb="FFF1F3F4"/>
        </right>
        <top style="double">
          <color rgb="FF442F65"/>
        </top>
        <bottom style="thin">
          <color rgb="FF442F65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minor"/>
      </font>
      <fill>
        <patternFill patternType="solid">
          <fgColor rgb="FFF1F3F4"/>
          <bgColor rgb="FFF1F3F4"/>
        </patternFill>
      </fill>
      <alignment horizontal="general" vertical="center" textRotation="0" wrapText="0" indent="0" justifyLastLine="0" shrinkToFit="0" readingOrder="0"/>
      <border diagonalUp="0" diagonalDown="0" outline="0">
        <left style="thin">
          <color rgb="FFF1F3F4"/>
        </left>
        <right style="thin">
          <color rgb="FFF1F3F4"/>
        </right>
        <top style="double">
          <color rgb="FF442F65"/>
        </top>
        <bottom style="thin">
          <color rgb="FF442F65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minor"/>
      </font>
      <fill>
        <patternFill patternType="solid">
          <fgColor rgb="FFF1F3F4"/>
          <bgColor rgb="FFF1F3F4"/>
        </patternFill>
      </fill>
      <alignment horizontal="general" vertical="center" textRotation="0" wrapText="0" indent="0" justifyLastLine="0" shrinkToFit="0" readingOrder="0"/>
      <border diagonalUp="0" diagonalDown="0" outline="0">
        <left style="thin">
          <color rgb="FFF1F3F4"/>
        </left>
        <right style="thin">
          <color rgb="FFF1F3F4"/>
        </right>
        <top style="double">
          <color rgb="FF442F65"/>
        </top>
        <bottom style="thin">
          <color rgb="FF442F65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minor"/>
      </font>
      <fill>
        <patternFill patternType="solid">
          <fgColor rgb="FFF1F3F4"/>
          <bgColor rgb="FFF1F3F4"/>
        </patternFill>
      </fill>
      <alignment horizontal="general" vertical="center" textRotation="0" wrapText="0" indent="0" justifyLastLine="0" shrinkToFit="0" readingOrder="0"/>
      <border diagonalUp="0" diagonalDown="0" outline="0">
        <left style="thin">
          <color rgb="FFF1F3F4"/>
        </left>
        <right style="thin">
          <color rgb="FFF1F3F4"/>
        </right>
        <top style="double">
          <color rgb="FF442F65"/>
        </top>
        <bottom style="thin">
          <color rgb="FF442F65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minor"/>
      </font>
      <fill>
        <patternFill patternType="solid">
          <fgColor rgb="FFF1F3F4"/>
          <bgColor rgb="FFF1F3F4"/>
        </patternFill>
      </fill>
      <alignment horizontal="general" vertical="center" textRotation="0" wrapText="0" indent="0" justifyLastLine="0" shrinkToFit="0" readingOrder="0"/>
      <border diagonalUp="0" diagonalDown="0" outline="0">
        <left style="thin">
          <color rgb="FFF1F3F4"/>
        </left>
        <right style="thin">
          <color rgb="FFF1F3F4"/>
        </right>
        <top style="double">
          <color rgb="FF442F65"/>
        </top>
        <bottom style="thin">
          <color rgb="FF442F65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minor"/>
      </font>
      <fill>
        <patternFill patternType="solid">
          <fgColor rgb="FFF1F3F4"/>
          <bgColor rgb="FFF1F3F4"/>
        </patternFill>
      </fill>
      <alignment horizontal="general" vertical="center" textRotation="0" wrapText="0" indent="0" justifyLastLine="0" shrinkToFit="0" readingOrder="0"/>
      <border diagonalUp="0" diagonalDown="0" outline="0">
        <left style="thin">
          <color rgb="FFF1F3F4"/>
        </left>
        <right style="thin">
          <color rgb="FFF1F3F4"/>
        </right>
        <top style="double">
          <color rgb="FF442F65"/>
        </top>
        <bottom style="thin">
          <color rgb="FF442F65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minor"/>
      </font>
      <fill>
        <patternFill patternType="solid">
          <fgColor rgb="FFF1F3F4"/>
          <bgColor rgb="FFF1F3F4"/>
        </patternFill>
      </fill>
      <alignment horizontal="general" vertical="center" textRotation="0" wrapText="0" indent="0" justifyLastLine="0" shrinkToFit="0" readingOrder="0"/>
      <border diagonalUp="0" diagonalDown="0" outline="0">
        <left style="thin">
          <color rgb="FFF1F3F4"/>
        </left>
        <right style="thin">
          <color rgb="FFF1F3F4"/>
        </right>
        <top style="double">
          <color rgb="FF442F65"/>
        </top>
        <bottom style="thin">
          <color rgb="FF442F65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minor"/>
      </font>
      <fill>
        <patternFill patternType="solid">
          <fgColor rgb="FFF1F3F4"/>
          <bgColor rgb="FFF1F3F4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rgb="FFF1F3F4"/>
        </left>
        <right style="thin">
          <color rgb="FFF1F3F4"/>
        </right>
        <top style="double">
          <color rgb="FF442F65"/>
        </top>
        <bottom style="thin">
          <color rgb="FF442F65"/>
        </bottom>
      </border>
    </dxf>
    <dxf>
      <alignment horizont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minor"/>
      </font>
      <fill>
        <patternFill patternType="solid">
          <fgColor rgb="FFF1F3F4"/>
          <bgColor rgb="FFF1F3F4"/>
        </patternFill>
      </fill>
      <alignment horizontal="general" vertical="center" textRotation="0" wrapText="0" indent="0" justifyLastLine="0" shrinkToFit="0" readingOrder="0"/>
      <border diagonalUp="0" diagonalDown="0" outline="0">
        <left style="thin">
          <color rgb="FFF1F3F4"/>
        </left>
        <right style="thin">
          <color rgb="FFF1F3F4"/>
        </right>
        <top style="double">
          <color rgb="FF442F65"/>
        </top>
        <bottom style="thin">
          <color rgb="FF442F65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minor"/>
      </font>
      <fill>
        <patternFill patternType="solid">
          <fgColor rgb="FFF1F3F4"/>
          <bgColor rgb="FFF1F3F4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rgb="FFF1F3F4"/>
        </left>
        <right style="thin">
          <color rgb="FFF1F3F4"/>
        </right>
        <top style="double">
          <color rgb="FF442F65"/>
        </top>
        <bottom style="thin">
          <color rgb="FF442F65"/>
        </bottom>
      </border>
    </dxf>
    <dxf>
      <alignment horizont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minor"/>
      </font>
      <fill>
        <patternFill patternType="solid">
          <fgColor rgb="FFF1F3F4"/>
          <bgColor rgb="FFF1F3F4"/>
        </patternFill>
      </fill>
      <alignment horizontal="general" vertical="center" textRotation="0" wrapText="0" indent="0" justifyLastLine="0" shrinkToFit="0" readingOrder="0"/>
      <border diagonalUp="0" diagonalDown="0" outline="0">
        <left style="thin">
          <color rgb="FF442F65"/>
        </left>
        <right style="thin">
          <color rgb="FFF1F3F4"/>
        </right>
        <top style="double">
          <color rgb="FF442F65"/>
        </top>
        <bottom style="thin">
          <color rgb="FF442F65"/>
        </bottom>
      </border>
    </dxf>
    <dxf>
      <fill>
        <patternFill patternType="solid">
          <fgColor indexed="64"/>
          <bgColor theme="4" tint="0.79998168889431442"/>
        </patternFill>
      </fill>
    </dxf>
    <dxf>
      <fill>
        <patternFill patternType="solid">
          <fgColor rgb="FFF8F9FA"/>
          <bgColor rgb="FFF8F9FA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solid">
          <fgColor rgb="FFF1F3F4"/>
          <bgColor rgb="FFF1F3F4"/>
        </patternFill>
      </fill>
    </dxf>
    <dxf>
      <fill>
        <patternFill patternType="solid">
          <fgColor rgb="FF5B3F86"/>
          <bgColor rgb="FF5B3F86"/>
        </patternFill>
      </fill>
    </dxf>
  </dxfs>
  <tableStyles count="1">
    <tableStyle name="Ответы на форму (1)-style" pivot="0" count="4">
      <tableStyleElement type="headerRow" dxfId="31"/>
      <tableStyleElement type="totalRow" dxfId="30"/>
      <tableStyleElement type="firstRowStripe" dxfId="29"/>
      <tableStyleElement type="secondRowStripe" dxfId="28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orm_Responses1" displayName="Form_Responses1" ref="B1:Y65" totalsRowCount="1" headerRowDxfId="27">
  <autoFilter ref="B1:Y64"/>
  <sortState ref="B2:Z64">
    <sortCondition ref="C1"/>
  </sortState>
  <tableColumns count="24">
    <tableColumn id="1" name="Отметка времени" totalsRowDxfId="26"/>
    <tableColumn id="2" name="профиль" dataDxfId="25" totalsRowDxfId="24"/>
    <tableColumn id="3" name="контрольная группа" totalsRowDxfId="23"/>
    <tableColumn id="4" name="Класс" dataDxfId="22" totalsRowDxfId="21"/>
    <tableColumn id="6" name="1. Какие чувства Вы испытываете во время изучения биологии?" totalsRowDxfId="20"/>
    <tableColumn id="7" name="Column 14" totalsRowFunction="custom" totalsRowDxfId="19">
      <totalsRowFormula>SUM(G2:G64)</totalsRowFormula>
    </tableColumn>
    <tableColumn id="8" name="2. Как обычно у Вас проходит выполнение домашнего задания по биологии?" totalsRowDxfId="18"/>
    <tableColumn id="9" name="Column 15" totalsRowFunction="custom" totalsRowDxfId="17">
      <totalsRowFormula>SUM(Form_Responses1[Column 15])</totalsRowFormula>
    </tableColumn>
    <tableColumn id="10" name="3. Занимаетесь ли Вы дополнительно биологией? Если да, то как именно:" totalsRowDxfId="16"/>
    <tableColumn id="11" name="Column 21" totalsRowFunction="custom" totalsRowDxfId="15">
      <totalsRowFormula>SUM(Form_Responses1[Column 21])</totalsRowFormula>
    </tableColumn>
    <tableColumn id="12" name="4. Хотели бы Вы чаще посещать музеи/экскурсии/лекции/игры/дебаты/ по биологической тематике?" totalsRowDxfId="14"/>
    <tableColumn id="13" name="Column 16" totalsRowFunction="custom" totalsRowDxfId="13">
      <totalsRowFormula>SUM(Form_Responses1[Column 16])</totalsRowFormula>
    </tableColumn>
    <tableColumn id="14" name="5. Зачем Вы изучаете биологию?" totalsRowDxfId="12"/>
    <tableColumn id="15" name="Column 17" totalsRowFunction="custom" totalsRowDxfId="11">
      <totalsRowFormula>SUM(Form_Responses1[Column 17])</totalsRowFormula>
    </tableColumn>
    <tableColumn id="16" name="Обсуждаете ли Вы какие-либо вопросы биологии со своими друзьями? Как часто?" totalsRowDxfId="10"/>
    <tableColumn id="17" name="Column 18" totalsRowFunction="custom" totalsRowDxfId="9">
      <totalsRowFormula>SUM(Form_Responses1[Column 18])</totalsRowFormula>
    </tableColumn>
    <tableColumn id="18" name="7. Возникают ли у Вас вопросы во время изучения биологического материала и задаёте ли Вы их учителю или одноклассникам?" totalsRowDxfId="8"/>
    <tableColumn id="19" name="Column 19" totalsRowFunction="custom" totalsRowDxfId="7">
      <totalsRowFormula>SUM(Form_Responses1[Column 19])</totalsRowFormula>
    </tableColumn>
    <tableColumn id="20" name="8. Что Вы делаете, когда вам становится скучно в процессе занятий биологией?" totalsRowDxfId="6"/>
    <tableColumn id="21" name="Столбец 1" totalsRowLabel="1,82" totalsRowDxfId="5"/>
    <tableColumn id="22" name="сумма баллов" totalsRowFunction="custom" totalsRowDxfId="4">
      <totalsRowFormula>AVERAGE(V2:V64)</totalsRowFormula>
    </tableColumn>
    <tableColumn id="23" name="Столбец1" dataDxfId="3" totalsRowDxfId="2"/>
    <tableColumn id="24" name="Столбец2" totalsRowDxfId="1"/>
    <tableColumn id="25" name="Столбец3" totalsRowDxfId="0"/>
  </tableColumns>
  <tableStyleInfo name="Ответы на форму (1)-style" showFirstColumn="1" showLastColumn="1" showRowStripes="1" showColumnStripes="0"/>
</table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AB77"/>
  <sheetViews>
    <sheetView tabSelected="1" workbookViewId="0">
      <pane ySplit="1" topLeftCell="A2" activePane="bottomLeft" state="frozen"/>
      <selection pane="bottomLeft" activeCell="D17" sqref="D17"/>
    </sheetView>
  </sheetViews>
  <sheetFormatPr defaultColWidth="12.5703125" defaultRowHeight="15.75" customHeight="1" x14ac:dyDescent="0.2"/>
  <cols>
    <col min="1" max="1" width="5.140625" style="77" customWidth="1"/>
    <col min="2" max="2" width="19" customWidth="1"/>
    <col min="3" max="3" width="18.85546875" style="77" customWidth="1"/>
    <col min="4" max="4" width="18.85546875" customWidth="1"/>
    <col min="5" max="5" width="18.85546875" style="77" customWidth="1"/>
    <col min="6" max="12" width="37.5703125" customWidth="1"/>
    <col min="13" max="14" width="30.42578125" customWidth="1"/>
    <col min="15" max="20" width="37.5703125" customWidth="1"/>
    <col min="21" max="28" width="18.85546875" customWidth="1"/>
  </cols>
  <sheetData>
    <row r="1" spans="1:28" s="23" customFormat="1" ht="15.75" customHeight="1" x14ac:dyDescent="0.2">
      <c r="A1" s="103" t="s">
        <v>176</v>
      </c>
      <c r="B1" s="20" t="s">
        <v>0</v>
      </c>
      <c r="C1" s="58" t="s">
        <v>169</v>
      </c>
      <c r="D1" s="21" t="s">
        <v>174</v>
      </c>
      <c r="E1" s="58" t="s">
        <v>1</v>
      </c>
      <c r="F1" s="21" t="s">
        <v>2</v>
      </c>
      <c r="G1" s="21" t="s">
        <v>3</v>
      </c>
      <c r="H1" s="21" t="s">
        <v>4</v>
      </c>
      <c r="I1" s="21" t="s">
        <v>5</v>
      </c>
      <c r="J1" s="21" t="s">
        <v>6</v>
      </c>
      <c r="K1" s="21" t="s">
        <v>7</v>
      </c>
      <c r="L1" s="21" t="s">
        <v>8</v>
      </c>
      <c r="M1" s="21" t="s">
        <v>9</v>
      </c>
      <c r="N1" s="21" t="s">
        <v>10</v>
      </c>
      <c r="O1" s="21" t="s">
        <v>11</v>
      </c>
      <c r="P1" s="21" t="s">
        <v>12</v>
      </c>
      <c r="Q1" s="21" t="s">
        <v>13</v>
      </c>
      <c r="R1" s="21" t="s">
        <v>14</v>
      </c>
      <c r="S1" s="21" t="s">
        <v>15</v>
      </c>
      <c r="T1" s="21" t="s">
        <v>16</v>
      </c>
      <c r="U1" s="21" t="s">
        <v>17</v>
      </c>
      <c r="V1" s="22" t="s">
        <v>18</v>
      </c>
      <c r="W1" s="23" t="s">
        <v>160</v>
      </c>
      <c r="X1" s="23" t="s">
        <v>161</v>
      </c>
      <c r="Y1" s="23" t="s">
        <v>162</v>
      </c>
    </row>
    <row r="2" spans="1:28" ht="15.75" customHeight="1" x14ac:dyDescent="0.2">
      <c r="A2" s="104">
        <v>1</v>
      </c>
      <c r="B2" s="86">
        <v>45623.246604791668</v>
      </c>
      <c r="C2" s="59" t="s">
        <v>164</v>
      </c>
      <c r="D2" s="31"/>
      <c r="E2" s="60">
        <v>10</v>
      </c>
      <c r="F2" s="31" t="s">
        <v>19</v>
      </c>
      <c r="G2" s="31">
        <v>4</v>
      </c>
      <c r="H2" s="31" t="s">
        <v>103</v>
      </c>
      <c r="I2" s="31">
        <v>3</v>
      </c>
      <c r="J2" s="31" t="s">
        <v>104</v>
      </c>
      <c r="K2" s="31">
        <v>2</v>
      </c>
      <c r="L2" s="31" t="s">
        <v>29</v>
      </c>
      <c r="M2" s="31">
        <v>3</v>
      </c>
      <c r="N2" s="31" t="s">
        <v>100</v>
      </c>
      <c r="O2" s="31">
        <v>4</v>
      </c>
      <c r="P2" s="31" t="s">
        <v>74</v>
      </c>
      <c r="Q2" s="31">
        <v>4</v>
      </c>
      <c r="R2" s="31" t="s">
        <v>39</v>
      </c>
      <c r="S2" s="31">
        <v>2</v>
      </c>
      <c r="T2" s="31" t="s">
        <v>105</v>
      </c>
      <c r="U2" s="31">
        <v>4</v>
      </c>
      <c r="V2" s="43">
        <f t="shared" ref="V2:V33" si="0">SUM(G2,I2,K2,M2,O2,Q2,S2,U2)</f>
        <v>26</v>
      </c>
      <c r="W2" s="7"/>
      <c r="X2" s="7"/>
      <c r="Y2" s="7"/>
      <c r="Z2" s="1"/>
      <c r="AA2" s="1"/>
      <c r="AB2" s="1"/>
    </row>
    <row r="3" spans="1:28" ht="15.75" customHeight="1" x14ac:dyDescent="0.2">
      <c r="A3" s="104">
        <v>2</v>
      </c>
      <c r="B3" s="86">
        <v>45623.247004710647</v>
      </c>
      <c r="C3" s="59" t="s">
        <v>164</v>
      </c>
      <c r="D3" s="31"/>
      <c r="E3" s="60" t="s">
        <v>83</v>
      </c>
      <c r="F3" s="31" t="s">
        <v>56</v>
      </c>
      <c r="G3" s="31">
        <v>3</v>
      </c>
      <c r="H3" s="31" t="s">
        <v>57</v>
      </c>
      <c r="I3" s="31">
        <v>3</v>
      </c>
      <c r="J3" s="31" t="s">
        <v>99</v>
      </c>
      <c r="K3" s="31">
        <v>3</v>
      </c>
      <c r="L3" s="31" t="s">
        <v>66</v>
      </c>
      <c r="M3" s="31">
        <v>0</v>
      </c>
      <c r="N3" s="31" t="s">
        <v>106</v>
      </c>
      <c r="O3" s="31">
        <v>3</v>
      </c>
      <c r="P3" s="31" t="s">
        <v>107</v>
      </c>
      <c r="Q3" s="31">
        <v>4</v>
      </c>
      <c r="R3" s="31" t="s">
        <v>108</v>
      </c>
      <c r="S3" s="31">
        <v>4</v>
      </c>
      <c r="T3" s="31" t="s">
        <v>33</v>
      </c>
      <c r="U3" s="31">
        <v>1</v>
      </c>
      <c r="V3" s="43">
        <f t="shared" si="0"/>
        <v>21</v>
      </c>
      <c r="W3" s="7"/>
      <c r="X3" s="7"/>
      <c r="Y3" s="7"/>
      <c r="Z3" s="1"/>
      <c r="AA3" s="1"/>
      <c r="AB3" s="1"/>
    </row>
    <row r="4" spans="1:28" ht="15.75" customHeight="1" x14ac:dyDescent="0.2">
      <c r="A4" s="104">
        <v>3</v>
      </c>
      <c r="B4" s="87">
        <v>45623.247476354169</v>
      </c>
      <c r="C4" s="61" t="s">
        <v>165</v>
      </c>
      <c r="D4" s="39"/>
      <c r="E4" s="61" t="s">
        <v>83</v>
      </c>
      <c r="F4" s="39" t="s">
        <v>34</v>
      </c>
      <c r="G4" s="39">
        <v>2</v>
      </c>
      <c r="H4" s="39" t="s">
        <v>110</v>
      </c>
      <c r="I4" s="39">
        <v>1</v>
      </c>
      <c r="J4" s="39" t="s">
        <v>66</v>
      </c>
      <c r="K4" s="39">
        <v>0</v>
      </c>
      <c r="L4" s="39" t="s">
        <v>66</v>
      </c>
      <c r="M4" s="39">
        <v>0</v>
      </c>
      <c r="N4" s="39" t="s">
        <v>109</v>
      </c>
      <c r="O4" s="39">
        <v>2</v>
      </c>
      <c r="P4" s="39" t="s">
        <v>50</v>
      </c>
      <c r="Q4" s="39">
        <v>0</v>
      </c>
      <c r="R4" s="39" t="s">
        <v>46</v>
      </c>
      <c r="S4" s="39">
        <v>1</v>
      </c>
      <c r="T4" s="39" t="s">
        <v>40</v>
      </c>
      <c r="U4" s="39">
        <v>2</v>
      </c>
      <c r="V4" s="51">
        <f t="shared" si="0"/>
        <v>8</v>
      </c>
      <c r="W4" s="4"/>
      <c r="X4" s="4"/>
      <c r="Y4" s="4"/>
      <c r="Z4" s="1"/>
      <c r="AA4" s="1"/>
      <c r="AB4" s="1"/>
    </row>
    <row r="5" spans="1:28" ht="15.75" customHeight="1" x14ac:dyDescent="0.2">
      <c r="A5" s="104">
        <v>4</v>
      </c>
      <c r="B5" s="88">
        <v>45624.284507511577</v>
      </c>
      <c r="C5" s="62"/>
      <c r="D5" s="34" t="s">
        <v>175</v>
      </c>
      <c r="E5" s="62" t="s">
        <v>114</v>
      </c>
      <c r="F5" s="34" t="s">
        <v>34</v>
      </c>
      <c r="G5" s="34">
        <v>2</v>
      </c>
      <c r="H5" s="34" t="s">
        <v>117</v>
      </c>
      <c r="I5" s="34">
        <v>0</v>
      </c>
      <c r="J5" s="34" t="s">
        <v>118</v>
      </c>
      <c r="K5" s="34">
        <v>0</v>
      </c>
      <c r="L5" s="34" t="s">
        <v>66</v>
      </c>
      <c r="M5" s="34">
        <v>0</v>
      </c>
      <c r="N5" s="34" t="s">
        <v>44</v>
      </c>
      <c r="O5" s="34">
        <v>0</v>
      </c>
      <c r="P5" s="34" t="s">
        <v>50</v>
      </c>
      <c r="Q5" s="34">
        <v>0</v>
      </c>
      <c r="R5" s="34" t="s">
        <v>96</v>
      </c>
      <c r="S5" s="34">
        <v>0</v>
      </c>
      <c r="T5" s="34" t="s">
        <v>97</v>
      </c>
      <c r="U5" s="34">
        <v>0</v>
      </c>
      <c r="V5" s="46">
        <f t="shared" si="0"/>
        <v>2</v>
      </c>
      <c r="Z5" s="4"/>
      <c r="AA5" s="4"/>
      <c r="AB5" s="4"/>
    </row>
    <row r="6" spans="1:28" ht="15.75" customHeight="1" x14ac:dyDescent="0.2">
      <c r="A6" s="104">
        <v>5</v>
      </c>
      <c r="B6" s="88">
        <v>45624.284891087962</v>
      </c>
      <c r="C6" s="62"/>
      <c r="D6" s="34" t="s">
        <v>175</v>
      </c>
      <c r="E6" s="62">
        <v>10</v>
      </c>
      <c r="F6" s="34" t="s">
        <v>34</v>
      </c>
      <c r="G6" s="34">
        <v>2</v>
      </c>
      <c r="H6" s="34" t="s">
        <v>68</v>
      </c>
      <c r="I6" s="34">
        <v>2</v>
      </c>
      <c r="J6" s="34" t="s">
        <v>125</v>
      </c>
      <c r="K6" s="34">
        <v>0</v>
      </c>
      <c r="L6" s="34" t="s">
        <v>72</v>
      </c>
      <c r="M6" s="34">
        <v>2</v>
      </c>
      <c r="N6" s="34" t="s">
        <v>116</v>
      </c>
      <c r="O6" s="34">
        <v>4</v>
      </c>
      <c r="P6" s="34" t="s">
        <v>55</v>
      </c>
      <c r="Q6" s="34">
        <v>2</v>
      </c>
      <c r="R6" s="34" t="s">
        <v>82</v>
      </c>
      <c r="S6" s="34">
        <v>1</v>
      </c>
      <c r="T6" s="34" t="s">
        <v>51</v>
      </c>
      <c r="U6" s="34">
        <v>3</v>
      </c>
      <c r="V6" s="46">
        <f t="shared" si="0"/>
        <v>16</v>
      </c>
      <c r="Z6" s="4"/>
      <c r="AA6" s="4"/>
      <c r="AB6" s="4"/>
    </row>
    <row r="7" spans="1:28" ht="15.75" customHeight="1" x14ac:dyDescent="0.2">
      <c r="A7" s="104">
        <v>6</v>
      </c>
      <c r="B7" s="89">
        <v>45624.285100127316</v>
      </c>
      <c r="C7" s="63"/>
      <c r="D7" s="32" t="s">
        <v>175</v>
      </c>
      <c r="E7" s="63">
        <v>10</v>
      </c>
      <c r="F7" s="32" t="s">
        <v>34</v>
      </c>
      <c r="G7" s="32">
        <v>2</v>
      </c>
      <c r="H7" s="32" t="s">
        <v>41</v>
      </c>
      <c r="I7" s="32">
        <v>2</v>
      </c>
      <c r="J7" s="32" t="s">
        <v>48</v>
      </c>
      <c r="K7" s="32">
        <v>0</v>
      </c>
      <c r="L7" s="32" t="s">
        <v>66</v>
      </c>
      <c r="M7" s="32">
        <v>0</v>
      </c>
      <c r="N7" s="32" t="s">
        <v>44</v>
      </c>
      <c r="O7" s="32">
        <v>0</v>
      </c>
      <c r="P7" s="32" t="s">
        <v>50</v>
      </c>
      <c r="Q7" s="32">
        <v>0</v>
      </c>
      <c r="R7" s="32" t="s">
        <v>46</v>
      </c>
      <c r="S7" s="32">
        <v>1</v>
      </c>
      <c r="T7" s="32" t="s">
        <v>33</v>
      </c>
      <c r="U7" s="32">
        <v>1</v>
      </c>
      <c r="V7" s="44">
        <f t="shared" si="0"/>
        <v>6</v>
      </c>
      <c r="Z7" s="7"/>
      <c r="AA7" s="7"/>
      <c r="AB7" s="7"/>
    </row>
    <row r="8" spans="1:28" ht="15.75" customHeight="1" x14ac:dyDescent="0.2">
      <c r="A8" s="104">
        <v>7</v>
      </c>
      <c r="B8" s="88">
        <v>45624.285143634261</v>
      </c>
      <c r="C8" s="62"/>
      <c r="D8" s="34" t="s">
        <v>175</v>
      </c>
      <c r="E8" s="62">
        <v>10</v>
      </c>
      <c r="F8" s="34" t="s">
        <v>67</v>
      </c>
      <c r="G8" s="34">
        <v>3</v>
      </c>
      <c r="H8" s="34" t="s">
        <v>68</v>
      </c>
      <c r="I8" s="34">
        <v>2</v>
      </c>
      <c r="J8" s="34" t="s">
        <v>66</v>
      </c>
      <c r="K8" s="34">
        <v>0</v>
      </c>
      <c r="L8" s="34" t="s">
        <v>49</v>
      </c>
      <c r="M8" s="34">
        <v>1</v>
      </c>
      <c r="N8" s="34" t="s">
        <v>37</v>
      </c>
      <c r="O8" s="34">
        <v>2</v>
      </c>
      <c r="P8" s="34" t="s">
        <v>50</v>
      </c>
      <c r="Q8" s="34">
        <v>0</v>
      </c>
      <c r="R8" s="34" t="s">
        <v>46</v>
      </c>
      <c r="S8" s="34">
        <v>1</v>
      </c>
      <c r="T8" s="34" t="s">
        <v>88</v>
      </c>
      <c r="U8" s="34">
        <v>0</v>
      </c>
      <c r="V8" s="46">
        <f t="shared" si="0"/>
        <v>9</v>
      </c>
      <c r="Z8" s="4"/>
      <c r="AA8" s="4"/>
      <c r="AB8" s="4"/>
    </row>
    <row r="9" spans="1:28" ht="15.75" customHeight="1" x14ac:dyDescent="0.2">
      <c r="A9" s="104">
        <v>8</v>
      </c>
      <c r="B9" s="88">
        <v>45629.14280523148</v>
      </c>
      <c r="C9" s="62"/>
      <c r="D9" s="34" t="s">
        <v>175</v>
      </c>
      <c r="E9" s="62">
        <v>10</v>
      </c>
      <c r="F9" s="34" t="s">
        <v>89</v>
      </c>
      <c r="G9" s="34">
        <v>4</v>
      </c>
      <c r="H9" s="34" t="s">
        <v>63</v>
      </c>
      <c r="I9" s="34">
        <v>4</v>
      </c>
      <c r="J9" s="34" t="s">
        <v>140</v>
      </c>
      <c r="K9" s="34">
        <v>0</v>
      </c>
      <c r="L9" s="34" t="s">
        <v>66</v>
      </c>
      <c r="M9" s="34">
        <v>0</v>
      </c>
      <c r="N9" s="34" t="s">
        <v>100</v>
      </c>
      <c r="O9" s="34">
        <v>4</v>
      </c>
      <c r="P9" s="34" t="s">
        <v>113</v>
      </c>
      <c r="Q9" s="34">
        <v>3</v>
      </c>
      <c r="R9" s="34" t="s">
        <v>131</v>
      </c>
      <c r="S9" s="34">
        <v>3</v>
      </c>
      <c r="T9" s="34" t="s">
        <v>33</v>
      </c>
      <c r="U9" s="34">
        <v>1</v>
      </c>
      <c r="V9" s="46">
        <f t="shared" si="0"/>
        <v>19</v>
      </c>
      <c r="Z9" s="4"/>
      <c r="AA9" s="4"/>
      <c r="AB9" s="4"/>
    </row>
    <row r="10" spans="1:28" ht="15.75" customHeight="1" x14ac:dyDescent="0.2">
      <c r="A10" s="104">
        <v>9</v>
      </c>
      <c r="B10" s="90">
        <v>45623.247530925924</v>
      </c>
      <c r="C10" s="64" t="s">
        <v>164</v>
      </c>
      <c r="D10" s="41"/>
      <c r="E10" s="64" t="s">
        <v>83</v>
      </c>
      <c r="F10" s="41" t="s">
        <v>19</v>
      </c>
      <c r="G10" s="41">
        <v>4</v>
      </c>
      <c r="H10" s="41" t="s">
        <v>41</v>
      </c>
      <c r="I10" s="41">
        <v>2</v>
      </c>
      <c r="J10" s="41" t="s">
        <v>36</v>
      </c>
      <c r="K10" s="41">
        <v>2</v>
      </c>
      <c r="L10" s="41" t="s">
        <v>22</v>
      </c>
      <c r="M10" s="41">
        <v>3</v>
      </c>
      <c r="N10" s="41" t="s">
        <v>90</v>
      </c>
      <c r="O10" s="41">
        <v>3</v>
      </c>
      <c r="P10" s="41" t="s">
        <v>55</v>
      </c>
      <c r="Q10" s="41">
        <v>2</v>
      </c>
      <c r="R10" s="41" t="s">
        <v>25</v>
      </c>
      <c r="S10" s="41">
        <v>4</v>
      </c>
      <c r="T10" s="41" t="s">
        <v>33</v>
      </c>
      <c r="U10" s="41">
        <v>1</v>
      </c>
      <c r="V10" s="53">
        <f t="shared" si="0"/>
        <v>21</v>
      </c>
      <c r="W10" s="7"/>
      <c r="X10" s="7"/>
      <c r="Y10" s="7"/>
      <c r="Z10" s="4"/>
      <c r="AA10" s="4"/>
      <c r="AB10" s="4"/>
    </row>
    <row r="11" spans="1:28" ht="15.75" customHeight="1" x14ac:dyDescent="0.2">
      <c r="A11" s="104">
        <v>10</v>
      </c>
      <c r="B11" s="89">
        <v>45624.284761145835</v>
      </c>
      <c r="C11" s="63"/>
      <c r="D11" s="32" t="s">
        <v>175</v>
      </c>
      <c r="E11" s="63">
        <v>10</v>
      </c>
      <c r="F11" s="32" t="s">
        <v>67</v>
      </c>
      <c r="G11" s="32">
        <v>3</v>
      </c>
      <c r="H11" s="32" t="s">
        <v>41</v>
      </c>
      <c r="I11" s="32">
        <v>2</v>
      </c>
      <c r="J11" s="32" t="s">
        <v>66</v>
      </c>
      <c r="K11" s="32">
        <v>0</v>
      </c>
      <c r="L11" s="32" t="s">
        <v>120</v>
      </c>
      <c r="M11" s="32">
        <v>2</v>
      </c>
      <c r="N11" s="32" t="s">
        <v>54</v>
      </c>
      <c r="O11" s="32">
        <v>3</v>
      </c>
      <c r="P11" s="32" t="s">
        <v>50</v>
      </c>
      <c r="Q11" s="32">
        <v>0</v>
      </c>
      <c r="R11" s="32" t="s">
        <v>62</v>
      </c>
      <c r="S11" s="32">
        <v>2</v>
      </c>
      <c r="T11" s="32" t="s">
        <v>121</v>
      </c>
      <c r="U11" s="32">
        <v>4</v>
      </c>
      <c r="V11" s="44">
        <f t="shared" si="0"/>
        <v>16</v>
      </c>
      <c r="Z11" s="7"/>
      <c r="AA11" s="7"/>
      <c r="AB11" s="7"/>
    </row>
    <row r="12" spans="1:28" ht="15.75" customHeight="1" x14ac:dyDescent="0.2">
      <c r="A12" s="104">
        <v>11</v>
      </c>
      <c r="B12" s="91">
        <v>45623.245783541672</v>
      </c>
      <c r="C12" s="78" t="s">
        <v>165</v>
      </c>
      <c r="D12" s="2"/>
      <c r="E12" s="65">
        <v>10</v>
      </c>
      <c r="F12" s="2" t="s">
        <v>34</v>
      </c>
      <c r="G12" s="2">
        <v>2</v>
      </c>
      <c r="H12" s="2" t="s">
        <v>41</v>
      </c>
      <c r="I12" s="2">
        <v>2</v>
      </c>
      <c r="J12" s="2" t="s">
        <v>48</v>
      </c>
      <c r="K12" s="2">
        <v>0</v>
      </c>
      <c r="L12" s="2" t="s">
        <v>66</v>
      </c>
      <c r="M12" s="2">
        <v>0</v>
      </c>
      <c r="N12" s="2" t="s">
        <v>44</v>
      </c>
      <c r="O12" s="2">
        <v>0</v>
      </c>
      <c r="P12" s="2" t="s">
        <v>50</v>
      </c>
      <c r="Q12" s="2">
        <v>0</v>
      </c>
      <c r="R12" s="2" t="s">
        <v>46</v>
      </c>
      <c r="S12" s="2">
        <v>1</v>
      </c>
      <c r="T12" s="2" t="s">
        <v>33</v>
      </c>
      <c r="U12" s="2">
        <v>1</v>
      </c>
      <c r="V12" s="3">
        <f t="shared" si="0"/>
        <v>6</v>
      </c>
      <c r="W12" s="4"/>
      <c r="X12" s="4"/>
      <c r="Y12" s="4"/>
      <c r="Z12" s="4"/>
      <c r="AA12" s="4"/>
      <c r="AB12" s="4"/>
    </row>
    <row r="13" spans="1:28" ht="15.75" customHeight="1" x14ac:dyDescent="0.2">
      <c r="A13" s="104">
        <v>12</v>
      </c>
      <c r="B13" s="92">
        <v>45623.246125902777</v>
      </c>
      <c r="C13" s="78" t="s">
        <v>165</v>
      </c>
      <c r="D13" s="33"/>
      <c r="E13" s="66" t="s">
        <v>79</v>
      </c>
      <c r="F13" s="33" t="s">
        <v>34</v>
      </c>
      <c r="G13" s="33">
        <v>2</v>
      </c>
      <c r="H13" s="33" t="s">
        <v>41</v>
      </c>
      <c r="I13" s="33">
        <v>2</v>
      </c>
      <c r="J13" s="33" t="s">
        <v>48</v>
      </c>
      <c r="K13" s="33">
        <v>0</v>
      </c>
      <c r="L13" s="33" t="s">
        <v>43</v>
      </c>
      <c r="M13" s="33">
        <v>2</v>
      </c>
      <c r="N13" s="33" t="s">
        <v>80</v>
      </c>
      <c r="O13" s="33">
        <v>4</v>
      </c>
      <c r="P13" s="33" t="s">
        <v>81</v>
      </c>
      <c r="Q13" s="33">
        <v>2</v>
      </c>
      <c r="R13" s="33" t="s">
        <v>82</v>
      </c>
      <c r="S13" s="33">
        <v>1</v>
      </c>
      <c r="T13" s="33" t="s">
        <v>51</v>
      </c>
      <c r="U13" s="33">
        <v>3</v>
      </c>
      <c r="V13" s="45">
        <f t="shared" si="0"/>
        <v>16</v>
      </c>
      <c r="W13" s="4"/>
      <c r="X13" s="4"/>
      <c r="Y13" s="4"/>
    </row>
    <row r="14" spans="1:28" ht="15.75" customHeight="1" x14ac:dyDescent="0.2">
      <c r="A14" s="104">
        <v>13</v>
      </c>
      <c r="B14" s="93">
        <v>45623.260771087967</v>
      </c>
      <c r="C14" s="78" t="s">
        <v>165</v>
      </c>
      <c r="D14" s="42"/>
      <c r="E14" s="67">
        <v>10</v>
      </c>
      <c r="F14" s="42" t="s">
        <v>34</v>
      </c>
      <c r="G14" s="42">
        <v>2</v>
      </c>
      <c r="H14" s="42" t="s">
        <v>41</v>
      </c>
      <c r="I14" s="42">
        <v>2</v>
      </c>
      <c r="J14" s="42" t="s">
        <v>48</v>
      </c>
      <c r="K14" s="42">
        <v>0</v>
      </c>
      <c r="L14" s="42" t="s">
        <v>66</v>
      </c>
      <c r="M14" s="42">
        <v>0</v>
      </c>
      <c r="N14" s="42" t="s">
        <v>44</v>
      </c>
      <c r="O14" s="42">
        <v>0</v>
      </c>
      <c r="P14" s="42" t="s">
        <v>50</v>
      </c>
      <c r="Q14" s="42">
        <v>0</v>
      </c>
      <c r="R14" s="42" t="s">
        <v>96</v>
      </c>
      <c r="S14" s="42">
        <v>0</v>
      </c>
      <c r="T14" s="42" t="s">
        <v>97</v>
      </c>
      <c r="U14" s="42">
        <v>0</v>
      </c>
      <c r="V14" s="54">
        <f t="shared" si="0"/>
        <v>4</v>
      </c>
      <c r="W14" s="4"/>
      <c r="X14" s="4"/>
      <c r="Y14" s="4"/>
      <c r="Z14" s="7"/>
      <c r="AA14" s="7"/>
      <c r="AB14" s="7"/>
    </row>
    <row r="15" spans="1:28" ht="15.75" customHeight="1" x14ac:dyDescent="0.2">
      <c r="A15" s="104">
        <v>14</v>
      </c>
      <c r="B15" s="89">
        <v>45624.28488082176</v>
      </c>
      <c r="C15" s="63"/>
      <c r="D15" s="32" t="s">
        <v>175</v>
      </c>
      <c r="E15" s="63">
        <v>10</v>
      </c>
      <c r="F15" s="32" t="s">
        <v>123</v>
      </c>
      <c r="G15" s="32">
        <v>2</v>
      </c>
      <c r="H15" s="32" t="s">
        <v>110</v>
      </c>
      <c r="I15" s="32">
        <v>1</v>
      </c>
      <c r="J15" s="32" t="s">
        <v>48</v>
      </c>
      <c r="K15" s="32">
        <v>0</v>
      </c>
      <c r="L15" s="32" t="s">
        <v>66</v>
      </c>
      <c r="M15" s="32">
        <v>0</v>
      </c>
      <c r="N15" s="32" t="s">
        <v>44</v>
      </c>
      <c r="O15" s="32">
        <v>0</v>
      </c>
      <c r="P15" s="32" t="s">
        <v>124</v>
      </c>
      <c r="Q15" s="32">
        <v>2</v>
      </c>
      <c r="R15" s="32" t="s">
        <v>96</v>
      </c>
      <c r="S15" s="32">
        <v>0</v>
      </c>
      <c r="T15" s="32" t="s">
        <v>97</v>
      </c>
      <c r="U15" s="32">
        <v>0</v>
      </c>
      <c r="V15" s="44">
        <f t="shared" si="0"/>
        <v>5</v>
      </c>
      <c r="Z15" s="7"/>
      <c r="AA15" s="7"/>
      <c r="AB15" s="7"/>
    </row>
    <row r="16" spans="1:28" ht="15.75" customHeight="1" x14ac:dyDescent="0.2">
      <c r="A16" s="104">
        <v>15</v>
      </c>
      <c r="B16" s="88">
        <v>45629.133078888888</v>
      </c>
      <c r="C16" s="62"/>
      <c r="D16" s="34" t="s">
        <v>175</v>
      </c>
      <c r="E16" s="62">
        <v>10</v>
      </c>
      <c r="F16" s="34" t="s">
        <v>89</v>
      </c>
      <c r="G16" s="34">
        <v>4</v>
      </c>
      <c r="H16" s="34" t="s">
        <v>57</v>
      </c>
      <c r="I16" s="34">
        <v>3</v>
      </c>
      <c r="J16" s="34" t="s">
        <v>99</v>
      </c>
      <c r="K16" s="34">
        <v>3</v>
      </c>
      <c r="L16" s="34" t="s">
        <v>93</v>
      </c>
      <c r="M16" s="34">
        <v>1</v>
      </c>
      <c r="N16" s="34" t="s">
        <v>73</v>
      </c>
      <c r="O16" s="34">
        <v>4</v>
      </c>
      <c r="P16" s="34" t="s">
        <v>45</v>
      </c>
      <c r="Q16" s="34">
        <v>1</v>
      </c>
      <c r="R16" s="34" t="s">
        <v>133</v>
      </c>
      <c r="S16" s="34">
        <v>3</v>
      </c>
      <c r="T16" s="34" t="s">
        <v>33</v>
      </c>
      <c r="U16" s="34">
        <v>1</v>
      </c>
      <c r="V16" s="46">
        <f t="shared" si="0"/>
        <v>20</v>
      </c>
      <c r="Z16" s="4"/>
      <c r="AA16" s="4"/>
      <c r="AB16" s="4"/>
    </row>
    <row r="17" spans="1:28" ht="15.75" customHeight="1" x14ac:dyDescent="0.2">
      <c r="A17" s="104">
        <v>16</v>
      </c>
      <c r="B17" s="88">
        <v>45629.135429236107</v>
      </c>
      <c r="C17" s="62"/>
      <c r="D17" s="34" t="s">
        <v>175</v>
      </c>
      <c r="E17" s="62">
        <v>10</v>
      </c>
      <c r="F17" s="34" t="s">
        <v>89</v>
      </c>
      <c r="G17" s="34">
        <v>4</v>
      </c>
      <c r="H17" s="34" t="s">
        <v>63</v>
      </c>
      <c r="I17" s="34">
        <v>4</v>
      </c>
      <c r="J17" s="34" t="s">
        <v>99</v>
      </c>
      <c r="K17" s="34">
        <v>3</v>
      </c>
      <c r="L17" s="34" t="s">
        <v>22</v>
      </c>
      <c r="M17" s="34">
        <v>3</v>
      </c>
      <c r="N17" s="34" t="s">
        <v>53</v>
      </c>
      <c r="O17" s="34">
        <v>4</v>
      </c>
      <c r="P17" s="34" t="s">
        <v>55</v>
      </c>
      <c r="Q17" s="34">
        <v>2</v>
      </c>
      <c r="R17" s="34" t="s">
        <v>25</v>
      </c>
      <c r="S17" s="34">
        <v>4</v>
      </c>
      <c r="T17" s="34" t="s">
        <v>51</v>
      </c>
      <c r="U17" s="34">
        <v>3</v>
      </c>
      <c r="V17" s="46">
        <f t="shared" si="0"/>
        <v>27</v>
      </c>
      <c r="W17" s="25"/>
      <c r="Z17" s="4"/>
      <c r="AA17" s="4"/>
      <c r="AB17" s="4"/>
    </row>
    <row r="18" spans="1:28" ht="15.75" customHeight="1" x14ac:dyDescent="0.2">
      <c r="A18" s="104">
        <v>17</v>
      </c>
      <c r="B18" s="94">
        <v>45623.245891655097</v>
      </c>
      <c r="C18" s="68" t="s">
        <v>164</v>
      </c>
      <c r="D18" s="5"/>
      <c r="E18" s="68" t="s">
        <v>71</v>
      </c>
      <c r="F18" s="5" t="s">
        <v>19</v>
      </c>
      <c r="G18" s="5">
        <v>4</v>
      </c>
      <c r="H18" s="5" t="s">
        <v>35</v>
      </c>
      <c r="I18" s="5">
        <v>4</v>
      </c>
      <c r="J18" s="5" t="s">
        <v>28</v>
      </c>
      <c r="K18" s="5">
        <v>3</v>
      </c>
      <c r="L18" s="5" t="s">
        <v>72</v>
      </c>
      <c r="M18" s="5">
        <v>2</v>
      </c>
      <c r="N18" s="5" t="s">
        <v>73</v>
      </c>
      <c r="O18" s="5">
        <v>4</v>
      </c>
      <c r="P18" s="5" t="s">
        <v>74</v>
      </c>
      <c r="Q18" s="5">
        <v>4</v>
      </c>
      <c r="R18" s="5" t="s">
        <v>75</v>
      </c>
      <c r="S18" s="5">
        <v>3</v>
      </c>
      <c r="T18" s="5" t="s">
        <v>76</v>
      </c>
      <c r="U18" s="5">
        <v>3</v>
      </c>
      <c r="V18" s="6">
        <f t="shared" si="0"/>
        <v>27</v>
      </c>
      <c r="W18" s="26"/>
      <c r="X18" s="7"/>
      <c r="Y18" s="7"/>
      <c r="Z18" s="7"/>
      <c r="AA18" s="7"/>
      <c r="AB18" s="7"/>
    </row>
    <row r="19" spans="1:28" ht="15.75" customHeight="1" x14ac:dyDescent="0.2">
      <c r="A19" s="104">
        <v>18</v>
      </c>
      <c r="B19" s="91">
        <v>45623.24654821759</v>
      </c>
      <c r="C19" s="78" t="s">
        <v>165</v>
      </c>
      <c r="D19" s="2"/>
      <c r="E19" s="65">
        <v>10</v>
      </c>
      <c r="F19" s="2" t="s">
        <v>60</v>
      </c>
      <c r="G19" s="2">
        <v>1</v>
      </c>
      <c r="H19" s="2" t="s">
        <v>41</v>
      </c>
      <c r="I19" s="2">
        <v>2</v>
      </c>
      <c r="J19" s="2" t="s">
        <v>48</v>
      </c>
      <c r="K19" s="2">
        <v>0</v>
      </c>
      <c r="L19" s="2" t="s">
        <v>43</v>
      </c>
      <c r="M19" s="2">
        <v>2</v>
      </c>
      <c r="N19" s="2" t="s">
        <v>53</v>
      </c>
      <c r="O19" s="2">
        <v>4</v>
      </c>
      <c r="P19" s="2" t="s">
        <v>45</v>
      </c>
      <c r="Q19" s="2">
        <v>1</v>
      </c>
      <c r="R19" s="2" t="s">
        <v>96</v>
      </c>
      <c r="S19" s="2">
        <v>0</v>
      </c>
      <c r="T19" s="2" t="s">
        <v>97</v>
      </c>
      <c r="U19" s="2">
        <v>0</v>
      </c>
      <c r="V19" s="3">
        <f t="shared" si="0"/>
        <v>10</v>
      </c>
      <c r="W19" s="4"/>
      <c r="X19" s="4"/>
      <c r="Y19" s="4"/>
      <c r="Z19" s="4"/>
      <c r="AA19" s="4"/>
      <c r="AB19" s="4"/>
    </row>
    <row r="20" spans="1:28" ht="15.75" customHeight="1" x14ac:dyDescent="0.2">
      <c r="A20" s="104">
        <v>19</v>
      </c>
      <c r="B20" s="95">
        <v>45623.247486550928</v>
      </c>
      <c r="C20" s="69" t="s">
        <v>164</v>
      </c>
      <c r="D20" s="40"/>
      <c r="E20" s="69" t="s">
        <v>71</v>
      </c>
      <c r="F20" s="40" t="s">
        <v>67</v>
      </c>
      <c r="G20" s="40">
        <v>3</v>
      </c>
      <c r="H20" s="40" t="s">
        <v>41</v>
      </c>
      <c r="I20" s="40">
        <v>2</v>
      </c>
      <c r="J20" s="40" t="s">
        <v>111</v>
      </c>
      <c r="K20" s="40">
        <v>2</v>
      </c>
      <c r="L20" s="40" t="s">
        <v>22</v>
      </c>
      <c r="M20" s="40">
        <v>3</v>
      </c>
      <c r="N20" s="40" t="s">
        <v>112</v>
      </c>
      <c r="O20" s="40">
        <v>4</v>
      </c>
      <c r="P20" s="40" t="s">
        <v>101</v>
      </c>
      <c r="Q20" s="40">
        <v>3</v>
      </c>
      <c r="R20" s="40" t="s">
        <v>70</v>
      </c>
      <c r="S20" s="40">
        <v>4</v>
      </c>
      <c r="T20" s="40" t="s">
        <v>26</v>
      </c>
      <c r="U20" s="40">
        <v>4</v>
      </c>
      <c r="V20" s="52">
        <f t="shared" si="0"/>
        <v>25</v>
      </c>
      <c r="W20" s="7"/>
      <c r="X20" s="7"/>
      <c r="Y20" s="7"/>
    </row>
    <row r="21" spans="1:28" ht="12.75" x14ac:dyDescent="0.2">
      <c r="A21" s="104">
        <v>20</v>
      </c>
      <c r="B21" s="89">
        <v>45624.284564490736</v>
      </c>
      <c r="C21" s="63"/>
      <c r="D21" s="32" t="s">
        <v>175</v>
      </c>
      <c r="E21" s="63" t="s">
        <v>119</v>
      </c>
      <c r="F21" s="32" t="s">
        <v>34</v>
      </c>
      <c r="G21" s="32">
        <v>2</v>
      </c>
      <c r="H21" s="32" t="s">
        <v>41</v>
      </c>
      <c r="I21" s="32">
        <v>2</v>
      </c>
      <c r="J21" s="32" t="s">
        <v>48</v>
      </c>
      <c r="K21" s="32">
        <v>0</v>
      </c>
      <c r="L21" s="32" t="s">
        <v>66</v>
      </c>
      <c r="M21" s="32">
        <v>0</v>
      </c>
      <c r="N21" s="32" t="s">
        <v>44</v>
      </c>
      <c r="O21" s="32">
        <v>0</v>
      </c>
      <c r="P21" s="32" t="s">
        <v>50</v>
      </c>
      <c r="Q21" s="32">
        <v>0</v>
      </c>
      <c r="R21" s="32" t="s">
        <v>46</v>
      </c>
      <c r="S21" s="32">
        <v>1</v>
      </c>
      <c r="T21" s="32" t="s">
        <v>33</v>
      </c>
      <c r="U21" s="32">
        <v>1</v>
      </c>
      <c r="V21" s="44">
        <f t="shared" si="0"/>
        <v>6</v>
      </c>
      <c r="Z21" s="7"/>
      <c r="AA21" s="7"/>
      <c r="AB21" s="7"/>
    </row>
    <row r="22" spans="1:28" ht="12.75" x14ac:dyDescent="0.2">
      <c r="A22" s="104">
        <v>21</v>
      </c>
      <c r="B22" s="88">
        <v>45624.284864490735</v>
      </c>
      <c r="C22" s="62"/>
      <c r="D22" s="34" t="s">
        <v>175</v>
      </c>
      <c r="E22" s="62" t="s">
        <v>114</v>
      </c>
      <c r="F22" s="34" t="s">
        <v>60</v>
      </c>
      <c r="G22" s="34">
        <v>1</v>
      </c>
      <c r="H22" s="34" t="s">
        <v>85</v>
      </c>
      <c r="I22" s="34">
        <v>0</v>
      </c>
      <c r="J22" s="34" t="s">
        <v>92</v>
      </c>
      <c r="K22" s="34">
        <v>0</v>
      </c>
      <c r="L22" s="34" t="s">
        <v>43</v>
      </c>
      <c r="M22" s="34">
        <v>2</v>
      </c>
      <c r="N22" s="34" t="s">
        <v>44</v>
      </c>
      <c r="O22" s="34">
        <v>0</v>
      </c>
      <c r="P22" s="34" t="s">
        <v>50</v>
      </c>
      <c r="Q22" s="34">
        <v>0</v>
      </c>
      <c r="R22" s="34" t="s">
        <v>96</v>
      </c>
      <c r="S22" s="34">
        <v>0</v>
      </c>
      <c r="T22" s="34" t="s">
        <v>97</v>
      </c>
      <c r="U22" s="34">
        <v>0</v>
      </c>
      <c r="V22" s="46">
        <f t="shared" si="0"/>
        <v>3</v>
      </c>
      <c r="Z22" s="4"/>
      <c r="AA22" s="4"/>
      <c r="AB22" s="4"/>
    </row>
    <row r="23" spans="1:28" ht="12.75" x14ac:dyDescent="0.2">
      <c r="A23" s="104">
        <v>22</v>
      </c>
      <c r="B23" s="89">
        <v>45623.245864814817</v>
      </c>
      <c r="C23" s="63"/>
      <c r="D23" s="32" t="s">
        <v>175</v>
      </c>
      <c r="E23" s="63">
        <v>10</v>
      </c>
      <c r="F23" s="32" t="s">
        <v>67</v>
      </c>
      <c r="G23" s="32">
        <v>3</v>
      </c>
      <c r="H23" s="32" t="s">
        <v>68</v>
      </c>
      <c r="I23" s="32">
        <v>2</v>
      </c>
      <c r="J23" s="32" t="s">
        <v>52</v>
      </c>
      <c r="K23" s="32">
        <v>0</v>
      </c>
      <c r="L23" s="32" t="s">
        <v>43</v>
      </c>
      <c r="M23" s="32">
        <v>2</v>
      </c>
      <c r="N23" s="32" t="s">
        <v>37</v>
      </c>
      <c r="O23" s="32">
        <v>2</v>
      </c>
      <c r="P23" s="32" t="s">
        <v>69</v>
      </c>
      <c r="Q23" s="32">
        <v>1</v>
      </c>
      <c r="R23" s="32" t="s">
        <v>70</v>
      </c>
      <c r="S23" s="32">
        <v>4</v>
      </c>
      <c r="T23" s="32" t="s">
        <v>33</v>
      </c>
      <c r="U23" s="32">
        <v>1</v>
      </c>
      <c r="V23" s="44">
        <f t="shared" si="0"/>
        <v>15</v>
      </c>
      <c r="Z23" s="7"/>
      <c r="AA23" s="7"/>
      <c r="AB23" s="7"/>
    </row>
    <row r="24" spans="1:28" ht="12.75" x14ac:dyDescent="0.2">
      <c r="A24" s="104">
        <v>23</v>
      </c>
      <c r="B24" s="89">
        <v>45629.133223761572</v>
      </c>
      <c r="C24" s="63"/>
      <c r="D24" s="32" t="s">
        <v>175</v>
      </c>
      <c r="E24" s="63">
        <v>10</v>
      </c>
      <c r="F24" s="32" t="s">
        <v>34</v>
      </c>
      <c r="G24" s="32">
        <v>2</v>
      </c>
      <c r="H24" s="32" t="s">
        <v>41</v>
      </c>
      <c r="I24" s="32">
        <v>2</v>
      </c>
      <c r="J24" s="32" t="s">
        <v>42</v>
      </c>
      <c r="K24" s="32">
        <v>4</v>
      </c>
      <c r="L24" s="32" t="s">
        <v>22</v>
      </c>
      <c r="M24" s="32">
        <v>3</v>
      </c>
      <c r="N24" s="32" t="s">
        <v>100</v>
      </c>
      <c r="O24" s="32">
        <v>4</v>
      </c>
      <c r="P24" s="32" t="s">
        <v>113</v>
      </c>
      <c r="Q24" s="32">
        <v>3</v>
      </c>
      <c r="R24" s="32" t="s">
        <v>25</v>
      </c>
      <c r="S24" s="32">
        <v>4</v>
      </c>
      <c r="T24" s="32" t="s">
        <v>51</v>
      </c>
      <c r="U24" s="32">
        <v>3</v>
      </c>
      <c r="V24" s="44">
        <f t="shared" si="0"/>
        <v>25</v>
      </c>
      <c r="Z24" s="7"/>
      <c r="AA24" s="7"/>
      <c r="AB24" s="7"/>
    </row>
    <row r="25" spans="1:28" ht="12.75" x14ac:dyDescent="0.2">
      <c r="A25" s="104">
        <v>24</v>
      </c>
      <c r="B25" s="88">
        <v>45629.133102673615</v>
      </c>
      <c r="C25" s="62"/>
      <c r="D25" s="34" t="s">
        <v>175</v>
      </c>
      <c r="E25" s="62">
        <v>10</v>
      </c>
      <c r="F25" s="34" t="s">
        <v>34</v>
      </c>
      <c r="G25" s="34">
        <v>2</v>
      </c>
      <c r="H25" s="34" t="s">
        <v>41</v>
      </c>
      <c r="I25" s="34">
        <v>2</v>
      </c>
      <c r="J25" s="34" t="s">
        <v>134</v>
      </c>
      <c r="K25" s="34">
        <v>0</v>
      </c>
      <c r="L25" s="34" t="s">
        <v>43</v>
      </c>
      <c r="M25" s="34">
        <v>2</v>
      </c>
      <c r="N25" s="34" t="s">
        <v>37</v>
      </c>
      <c r="O25" s="34">
        <v>2</v>
      </c>
      <c r="P25" s="34" t="s">
        <v>50</v>
      </c>
      <c r="Q25" s="34">
        <v>0</v>
      </c>
      <c r="R25" s="34" t="s">
        <v>25</v>
      </c>
      <c r="S25" s="34">
        <v>4</v>
      </c>
      <c r="T25" s="34" t="s">
        <v>97</v>
      </c>
      <c r="U25" s="34">
        <v>0</v>
      </c>
      <c r="V25" s="46">
        <f t="shared" si="0"/>
        <v>12</v>
      </c>
      <c r="Z25" s="4"/>
      <c r="AA25" s="4"/>
      <c r="AB25" s="4"/>
    </row>
    <row r="26" spans="1:28" ht="12.75" x14ac:dyDescent="0.2">
      <c r="A26" s="104">
        <v>25</v>
      </c>
      <c r="B26" s="91">
        <v>45623.245368865741</v>
      </c>
      <c r="C26" s="78" t="s">
        <v>165</v>
      </c>
      <c r="D26" s="2"/>
      <c r="E26" s="65">
        <v>10</v>
      </c>
      <c r="F26" s="2" t="s">
        <v>34</v>
      </c>
      <c r="G26" s="2">
        <v>2</v>
      </c>
      <c r="H26" s="2" t="s">
        <v>41</v>
      </c>
      <c r="I26" s="2">
        <v>2</v>
      </c>
      <c r="J26" s="2" t="s">
        <v>48</v>
      </c>
      <c r="K26" s="2">
        <v>0</v>
      </c>
      <c r="L26" s="2" t="s">
        <v>49</v>
      </c>
      <c r="M26" s="2">
        <v>1</v>
      </c>
      <c r="N26" s="2" t="s">
        <v>44</v>
      </c>
      <c r="O26" s="2">
        <v>0</v>
      </c>
      <c r="P26" s="2" t="s">
        <v>50</v>
      </c>
      <c r="Q26" s="2">
        <v>0</v>
      </c>
      <c r="R26" s="2" t="s">
        <v>46</v>
      </c>
      <c r="S26" s="2">
        <v>1</v>
      </c>
      <c r="T26" s="2" t="s">
        <v>51</v>
      </c>
      <c r="U26" s="2">
        <v>3</v>
      </c>
      <c r="V26" s="3">
        <f t="shared" si="0"/>
        <v>9</v>
      </c>
      <c r="W26" s="4"/>
      <c r="X26" s="4"/>
      <c r="Y26" s="4"/>
      <c r="Z26" s="4"/>
      <c r="AA26" s="4"/>
      <c r="AB26" s="4"/>
    </row>
    <row r="27" spans="1:28" ht="12.75" x14ac:dyDescent="0.2">
      <c r="A27" s="104">
        <v>26</v>
      </c>
      <c r="B27" s="94">
        <v>45623.245436712961</v>
      </c>
      <c r="C27" s="68" t="s">
        <v>164</v>
      </c>
      <c r="D27" s="5"/>
      <c r="E27" s="68">
        <v>10</v>
      </c>
      <c r="F27" s="5" t="s">
        <v>34</v>
      </c>
      <c r="G27" s="5">
        <v>2</v>
      </c>
      <c r="H27" s="5" t="s">
        <v>41</v>
      </c>
      <c r="I27" s="5">
        <v>2</v>
      </c>
      <c r="J27" s="5" t="s">
        <v>52</v>
      </c>
      <c r="K27" s="5">
        <v>0</v>
      </c>
      <c r="L27" s="5" t="s">
        <v>22</v>
      </c>
      <c r="M27" s="5">
        <v>3</v>
      </c>
      <c r="N27" s="5" t="s">
        <v>53</v>
      </c>
      <c r="O27" s="5">
        <v>4</v>
      </c>
      <c r="P27" s="5" t="s">
        <v>50</v>
      </c>
      <c r="Q27" s="5">
        <v>0</v>
      </c>
      <c r="R27" s="5" t="s">
        <v>25</v>
      </c>
      <c r="S27" s="5">
        <v>4</v>
      </c>
      <c r="T27" s="5" t="s">
        <v>33</v>
      </c>
      <c r="U27" s="5">
        <v>1</v>
      </c>
      <c r="V27" s="6">
        <f t="shared" si="0"/>
        <v>16</v>
      </c>
      <c r="W27" s="7"/>
      <c r="X27" s="7"/>
      <c r="Y27" s="7"/>
      <c r="Z27" s="7"/>
      <c r="AA27" s="7"/>
      <c r="AB27" s="7"/>
    </row>
    <row r="28" spans="1:28" ht="12.75" x14ac:dyDescent="0.2">
      <c r="A28" s="104">
        <v>27</v>
      </c>
      <c r="B28" s="89">
        <v>45628.608906620371</v>
      </c>
      <c r="C28" s="63"/>
      <c r="D28" s="32" t="s">
        <v>175</v>
      </c>
      <c r="E28" s="63">
        <v>10</v>
      </c>
      <c r="F28" s="32" t="s">
        <v>67</v>
      </c>
      <c r="G28" s="32">
        <v>3</v>
      </c>
      <c r="H28" s="32" t="s">
        <v>57</v>
      </c>
      <c r="I28" s="32">
        <v>3</v>
      </c>
      <c r="J28" s="32" t="s">
        <v>42</v>
      </c>
      <c r="K28" s="32">
        <v>4</v>
      </c>
      <c r="L28" s="32" t="s">
        <v>22</v>
      </c>
      <c r="M28" s="32">
        <v>3</v>
      </c>
      <c r="N28" s="32" t="s">
        <v>100</v>
      </c>
      <c r="O28" s="32">
        <v>4</v>
      </c>
      <c r="P28" s="32" t="s">
        <v>55</v>
      </c>
      <c r="Q28" s="32">
        <v>2</v>
      </c>
      <c r="R28" s="32" t="s">
        <v>25</v>
      </c>
      <c r="S28" s="32">
        <v>4</v>
      </c>
      <c r="T28" s="32" t="s">
        <v>51</v>
      </c>
      <c r="U28" s="32">
        <v>3</v>
      </c>
      <c r="V28" s="44">
        <f t="shared" si="0"/>
        <v>26</v>
      </c>
      <c r="Z28" s="7"/>
      <c r="AA28" s="7"/>
      <c r="AB28" s="7"/>
    </row>
    <row r="29" spans="1:28" ht="12.75" x14ac:dyDescent="0.2">
      <c r="A29" s="104">
        <v>28</v>
      </c>
      <c r="B29" s="89">
        <v>45629.132918831019</v>
      </c>
      <c r="C29" s="63"/>
      <c r="D29" s="32" t="s">
        <v>175</v>
      </c>
      <c r="E29" s="63">
        <v>10</v>
      </c>
      <c r="F29" s="32" t="s">
        <v>89</v>
      </c>
      <c r="G29" s="32">
        <v>4</v>
      </c>
      <c r="H29" s="32" t="s">
        <v>63</v>
      </c>
      <c r="I29" s="32">
        <v>4</v>
      </c>
      <c r="J29" s="32" t="s">
        <v>28</v>
      </c>
      <c r="K29" s="32">
        <v>3</v>
      </c>
      <c r="L29" s="32" t="s">
        <v>22</v>
      </c>
      <c r="M29" s="32">
        <v>3</v>
      </c>
      <c r="N29" s="32" t="s">
        <v>132</v>
      </c>
      <c r="O29" s="32">
        <v>4</v>
      </c>
      <c r="P29" s="32" t="s">
        <v>55</v>
      </c>
      <c r="Q29" s="32">
        <v>2</v>
      </c>
      <c r="R29" s="32" t="s">
        <v>25</v>
      </c>
      <c r="S29" s="32">
        <v>4</v>
      </c>
      <c r="T29" s="32" t="s">
        <v>51</v>
      </c>
      <c r="U29" s="32">
        <v>3</v>
      </c>
      <c r="V29" s="44">
        <f t="shared" si="0"/>
        <v>27</v>
      </c>
      <c r="W29" s="25"/>
      <c r="Z29" s="7"/>
      <c r="AA29" s="7"/>
      <c r="AB29" s="7"/>
    </row>
    <row r="30" spans="1:28" ht="12.75" x14ac:dyDescent="0.2">
      <c r="A30" s="104">
        <v>29</v>
      </c>
      <c r="B30" s="96">
        <v>45595.201024907408</v>
      </c>
      <c r="C30" s="70" t="s">
        <v>164</v>
      </c>
      <c r="D30" s="38"/>
      <c r="E30" s="70">
        <v>10</v>
      </c>
      <c r="F30" s="38" t="s">
        <v>19</v>
      </c>
      <c r="G30" s="38">
        <v>4</v>
      </c>
      <c r="H30" s="38" t="s">
        <v>20</v>
      </c>
      <c r="I30" s="38">
        <v>4</v>
      </c>
      <c r="J30" s="38" t="s">
        <v>21</v>
      </c>
      <c r="K30" s="38">
        <v>3</v>
      </c>
      <c r="L30" s="38" t="s">
        <v>22</v>
      </c>
      <c r="M30" s="38">
        <v>3</v>
      </c>
      <c r="N30" s="38" t="s">
        <v>23</v>
      </c>
      <c r="O30" s="38">
        <v>4</v>
      </c>
      <c r="P30" s="38" t="s">
        <v>24</v>
      </c>
      <c r="Q30" s="38">
        <v>4</v>
      </c>
      <c r="R30" s="38" t="s">
        <v>25</v>
      </c>
      <c r="S30" s="38">
        <v>4</v>
      </c>
      <c r="T30" s="38" t="s">
        <v>26</v>
      </c>
      <c r="U30" s="38">
        <v>4</v>
      </c>
      <c r="V30" s="50">
        <f t="shared" si="0"/>
        <v>30</v>
      </c>
      <c r="W30" s="24">
        <f>Form_Responses1[[#This Row],[сумма баллов]]+V31+V32+V33+V34+V35+V36+V37+V38+V39+V40+V42+V43+V44+V45+V46+V47+V49+V50+V51+V52+V53+V54+V55+V56+V57+V58+V59</f>
        <v>450</v>
      </c>
      <c r="X30" s="1">
        <v>16.89</v>
      </c>
      <c r="Y30" s="1"/>
      <c r="Z30" s="4"/>
      <c r="AA30" s="4"/>
      <c r="AB30" s="4"/>
    </row>
    <row r="31" spans="1:28" ht="12.75" x14ac:dyDescent="0.2">
      <c r="A31" s="104">
        <v>30</v>
      </c>
      <c r="B31" s="96">
        <v>45595.351266608792</v>
      </c>
      <c r="C31" s="70" t="s">
        <v>164</v>
      </c>
      <c r="D31" s="38"/>
      <c r="E31" s="70">
        <v>10</v>
      </c>
      <c r="F31" s="38" t="s">
        <v>34</v>
      </c>
      <c r="G31" s="38">
        <v>2</v>
      </c>
      <c r="H31" s="38" t="s">
        <v>35</v>
      </c>
      <c r="I31" s="38">
        <v>4</v>
      </c>
      <c r="J31" s="38" t="s">
        <v>36</v>
      </c>
      <c r="K31" s="38">
        <v>2</v>
      </c>
      <c r="L31" s="38" t="s">
        <v>29</v>
      </c>
      <c r="M31" s="38">
        <v>3</v>
      </c>
      <c r="N31" s="38" t="s">
        <v>37</v>
      </c>
      <c r="O31" s="38">
        <v>2</v>
      </c>
      <c r="P31" s="38" t="s">
        <v>38</v>
      </c>
      <c r="Q31" s="38">
        <v>2</v>
      </c>
      <c r="R31" s="38" t="s">
        <v>39</v>
      </c>
      <c r="S31" s="38">
        <v>2</v>
      </c>
      <c r="T31" s="38" t="s">
        <v>40</v>
      </c>
      <c r="U31" s="38">
        <v>2</v>
      </c>
      <c r="V31" s="55">
        <f t="shared" si="0"/>
        <v>19</v>
      </c>
      <c r="W31" s="1"/>
      <c r="X31" s="1"/>
      <c r="Y31" s="1"/>
      <c r="Z31" s="4"/>
      <c r="AA31" s="4"/>
      <c r="AB31" s="4"/>
    </row>
    <row r="32" spans="1:28" ht="12.75" x14ac:dyDescent="0.2">
      <c r="A32" s="104">
        <v>31</v>
      </c>
      <c r="B32" s="97">
        <v>45623.245563067132</v>
      </c>
      <c r="C32" s="80" t="s">
        <v>165</v>
      </c>
      <c r="D32" s="37"/>
      <c r="E32" s="71">
        <v>10</v>
      </c>
      <c r="F32" s="37" t="s">
        <v>60</v>
      </c>
      <c r="G32" s="37">
        <v>1</v>
      </c>
      <c r="H32" s="37" t="s">
        <v>61</v>
      </c>
      <c r="I32" s="37">
        <v>1</v>
      </c>
      <c r="J32" s="37" t="s">
        <v>58</v>
      </c>
      <c r="K32" s="37">
        <v>0</v>
      </c>
      <c r="L32" s="37" t="s">
        <v>43</v>
      </c>
      <c r="M32" s="37">
        <v>2</v>
      </c>
      <c r="N32" s="37" t="s">
        <v>54</v>
      </c>
      <c r="O32" s="37">
        <v>2</v>
      </c>
      <c r="P32" s="37" t="s">
        <v>45</v>
      </c>
      <c r="Q32" s="37">
        <v>1</v>
      </c>
      <c r="R32" s="37" t="s">
        <v>62</v>
      </c>
      <c r="S32" s="37">
        <v>2</v>
      </c>
      <c r="T32" s="37" t="s">
        <v>51</v>
      </c>
      <c r="U32" s="37">
        <v>3</v>
      </c>
      <c r="V32" s="49">
        <f t="shared" si="0"/>
        <v>12</v>
      </c>
      <c r="W32" s="4"/>
      <c r="X32" s="4"/>
      <c r="Y32" s="4"/>
    </row>
    <row r="33" spans="1:25" ht="12.75" x14ac:dyDescent="0.2">
      <c r="A33" s="104">
        <v>32</v>
      </c>
      <c r="B33" s="98">
        <v>45623.246047499997</v>
      </c>
      <c r="C33" s="72" t="s">
        <v>164</v>
      </c>
      <c r="D33" s="35"/>
      <c r="E33" s="72" t="s">
        <v>71</v>
      </c>
      <c r="F33" s="35" t="s">
        <v>56</v>
      </c>
      <c r="G33" s="35">
        <v>3</v>
      </c>
      <c r="H33" s="35" t="s">
        <v>68</v>
      </c>
      <c r="I33" s="35">
        <v>1</v>
      </c>
      <c r="J33" s="35" t="s">
        <v>77</v>
      </c>
      <c r="K33" s="35">
        <v>0</v>
      </c>
      <c r="L33" s="35" t="s">
        <v>43</v>
      </c>
      <c r="M33" s="35">
        <v>2</v>
      </c>
      <c r="N33" s="35" t="s">
        <v>30</v>
      </c>
      <c r="O33" s="35">
        <v>3</v>
      </c>
      <c r="P33" s="35" t="s">
        <v>78</v>
      </c>
      <c r="Q33" s="35">
        <v>4</v>
      </c>
      <c r="R33" s="35" t="s">
        <v>25</v>
      </c>
      <c r="S33" s="35">
        <v>4</v>
      </c>
      <c r="T33" s="35" t="s">
        <v>33</v>
      </c>
      <c r="U33" s="35">
        <v>1</v>
      </c>
      <c r="V33" s="47">
        <f t="shared" si="0"/>
        <v>18</v>
      </c>
      <c r="W33" s="7"/>
      <c r="X33" s="7"/>
      <c r="Y33" s="7"/>
    </row>
    <row r="34" spans="1:25" ht="12.75" x14ac:dyDescent="0.2">
      <c r="A34" s="104">
        <v>33</v>
      </c>
      <c r="B34" s="97">
        <v>45623.249359756941</v>
      </c>
      <c r="C34" s="71" t="s">
        <v>165</v>
      </c>
      <c r="D34" s="37"/>
      <c r="E34" s="71">
        <v>10</v>
      </c>
      <c r="F34" s="37" t="s">
        <v>34</v>
      </c>
      <c r="G34" s="37">
        <v>2</v>
      </c>
      <c r="H34" s="37" t="s">
        <v>41</v>
      </c>
      <c r="I34" s="37">
        <v>2</v>
      </c>
      <c r="J34" s="37" t="s">
        <v>48</v>
      </c>
      <c r="K34" s="37">
        <v>0</v>
      </c>
      <c r="L34" s="37" t="s">
        <v>43</v>
      </c>
      <c r="M34" s="37">
        <v>2</v>
      </c>
      <c r="N34" s="37" t="s">
        <v>53</v>
      </c>
      <c r="O34" s="37">
        <v>4</v>
      </c>
      <c r="P34" s="37" t="s">
        <v>45</v>
      </c>
      <c r="Q34" s="37">
        <v>1</v>
      </c>
      <c r="R34" s="37" t="s">
        <v>108</v>
      </c>
      <c r="S34" s="37">
        <v>4</v>
      </c>
      <c r="T34" s="37" t="s">
        <v>51</v>
      </c>
      <c r="U34" s="37">
        <v>3</v>
      </c>
      <c r="V34" s="49">
        <f t="shared" ref="V34:V63" si="1">SUM(G34,I34,K34,M34,O34,Q34,S34,U34)</f>
        <v>18</v>
      </c>
      <c r="W34" s="4"/>
      <c r="X34" s="4"/>
      <c r="Y34" s="4"/>
    </row>
    <row r="35" spans="1:25" ht="12.75" x14ac:dyDescent="0.2">
      <c r="A35" s="104">
        <v>34</v>
      </c>
      <c r="B35" s="99">
        <v>45629.133466631945</v>
      </c>
      <c r="C35" s="73"/>
      <c r="D35" s="8" t="s">
        <v>175</v>
      </c>
      <c r="E35" s="73">
        <v>10</v>
      </c>
      <c r="F35" s="8" t="s">
        <v>56</v>
      </c>
      <c r="G35" s="8">
        <v>3</v>
      </c>
      <c r="H35" s="8" t="s">
        <v>85</v>
      </c>
      <c r="I35" s="8">
        <v>0</v>
      </c>
      <c r="J35" s="8" t="s">
        <v>48</v>
      </c>
      <c r="K35" s="8">
        <v>0</v>
      </c>
      <c r="L35" s="8" t="s">
        <v>43</v>
      </c>
      <c r="M35" s="8">
        <v>2</v>
      </c>
      <c r="N35" s="8" t="s">
        <v>137</v>
      </c>
      <c r="O35" s="8">
        <v>1</v>
      </c>
      <c r="P35" s="8" t="s">
        <v>50</v>
      </c>
      <c r="Q35" s="8">
        <v>0</v>
      </c>
      <c r="R35" s="8" t="s">
        <v>46</v>
      </c>
      <c r="S35" s="8">
        <v>1</v>
      </c>
      <c r="T35" s="8" t="s">
        <v>51</v>
      </c>
      <c r="U35" s="8">
        <v>3</v>
      </c>
      <c r="V35" s="9">
        <f t="shared" si="1"/>
        <v>10</v>
      </c>
    </row>
    <row r="36" spans="1:25" ht="12.75" x14ac:dyDescent="0.2">
      <c r="A36" s="104">
        <v>35</v>
      </c>
      <c r="B36" s="100">
        <v>45623.246468993057</v>
      </c>
      <c r="C36" s="74"/>
      <c r="D36" s="10" t="s">
        <v>175</v>
      </c>
      <c r="E36" s="74">
        <v>10</v>
      </c>
      <c r="F36" s="10" t="s">
        <v>60</v>
      </c>
      <c r="G36" s="10">
        <v>1</v>
      </c>
      <c r="H36" s="10" t="s">
        <v>41</v>
      </c>
      <c r="I36" s="10">
        <v>2</v>
      </c>
      <c r="J36" s="10" t="s">
        <v>95</v>
      </c>
      <c r="K36" s="10">
        <v>0</v>
      </c>
      <c r="L36" s="10" t="s">
        <v>66</v>
      </c>
      <c r="M36" s="10">
        <v>0</v>
      </c>
      <c r="N36" s="10" t="s">
        <v>54</v>
      </c>
      <c r="O36" s="10">
        <v>2</v>
      </c>
      <c r="P36" s="10" t="s">
        <v>50</v>
      </c>
      <c r="Q36" s="10">
        <v>0</v>
      </c>
      <c r="R36" s="10" t="s">
        <v>96</v>
      </c>
      <c r="S36" s="10">
        <v>0</v>
      </c>
      <c r="T36" s="10" t="s">
        <v>97</v>
      </c>
      <c r="U36" s="10">
        <v>0</v>
      </c>
      <c r="V36" s="11">
        <f t="shared" si="1"/>
        <v>5</v>
      </c>
    </row>
    <row r="37" spans="1:25" ht="12.75" x14ac:dyDescent="0.2">
      <c r="A37" s="104">
        <v>36</v>
      </c>
      <c r="B37" s="98">
        <v>45623.246519826389</v>
      </c>
      <c r="C37" s="72" t="s">
        <v>164</v>
      </c>
      <c r="D37" s="35"/>
      <c r="E37" s="72">
        <v>10</v>
      </c>
      <c r="F37" s="35" t="s">
        <v>56</v>
      </c>
      <c r="G37" s="35">
        <v>3</v>
      </c>
      <c r="H37" s="35" t="s">
        <v>98</v>
      </c>
      <c r="I37" s="35">
        <v>4</v>
      </c>
      <c r="J37" s="35" t="s">
        <v>99</v>
      </c>
      <c r="K37" s="35">
        <v>3</v>
      </c>
      <c r="L37" s="35" t="s">
        <v>43</v>
      </c>
      <c r="M37" s="35">
        <v>2</v>
      </c>
      <c r="N37" s="35" t="s">
        <v>100</v>
      </c>
      <c r="O37" s="35">
        <v>4</v>
      </c>
      <c r="P37" s="35" t="s">
        <v>101</v>
      </c>
      <c r="Q37" s="35">
        <v>3</v>
      </c>
      <c r="R37" s="35" t="s">
        <v>70</v>
      </c>
      <c r="S37" s="35">
        <v>4</v>
      </c>
      <c r="T37" s="35" t="s">
        <v>102</v>
      </c>
      <c r="U37" s="35">
        <v>4</v>
      </c>
      <c r="V37" s="47">
        <f t="shared" si="1"/>
        <v>27</v>
      </c>
      <c r="W37" s="26"/>
      <c r="X37" s="7"/>
      <c r="Y37" s="7"/>
    </row>
    <row r="38" spans="1:25" ht="12.75" x14ac:dyDescent="0.2">
      <c r="A38" s="104">
        <v>37</v>
      </c>
      <c r="B38" s="100">
        <v>45624.284279282409</v>
      </c>
      <c r="C38" s="74"/>
      <c r="D38" s="12" t="s">
        <v>175</v>
      </c>
      <c r="E38" s="74">
        <v>10</v>
      </c>
      <c r="F38" s="12" t="s">
        <v>34</v>
      </c>
      <c r="G38" s="12">
        <v>2</v>
      </c>
      <c r="H38" s="12" t="s">
        <v>85</v>
      </c>
      <c r="I38" s="12">
        <v>0</v>
      </c>
      <c r="J38" s="12" t="s">
        <v>42</v>
      </c>
      <c r="K38" s="12">
        <v>4</v>
      </c>
      <c r="L38" s="12" t="s">
        <v>43</v>
      </c>
      <c r="M38" s="12">
        <v>2</v>
      </c>
      <c r="N38" s="12" t="s">
        <v>44</v>
      </c>
      <c r="O38" s="12">
        <v>0</v>
      </c>
      <c r="P38" s="12" t="s">
        <v>50</v>
      </c>
      <c r="Q38" s="12">
        <v>0</v>
      </c>
      <c r="R38" s="12" t="s">
        <v>46</v>
      </c>
      <c r="S38" s="12">
        <v>1</v>
      </c>
      <c r="T38" s="12" t="s">
        <v>97</v>
      </c>
      <c r="U38" s="12">
        <v>0</v>
      </c>
      <c r="V38" s="11">
        <f t="shared" si="1"/>
        <v>9</v>
      </c>
    </row>
    <row r="39" spans="1:25" ht="12.75" x14ac:dyDescent="0.2">
      <c r="A39" s="104">
        <v>38</v>
      </c>
      <c r="B39" s="99">
        <v>45629.136067997686</v>
      </c>
      <c r="C39" s="73"/>
      <c r="D39" s="8" t="s">
        <v>175</v>
      </c>
      <c r="E39" s="73">
        <v>10</v>
      </c>
      <c r="F39" s="8" t="s">
        <v>89</v>
      </c>
      <c r="G39" s="8">
        <v>4</v>
      </c>
      <c r="H39" s="8" t="s">
        <v>57</v>
      </c>
      <c r="I39" s="8">
        <v>3</v>
      </c>
      <c r="J39" s="8" t="s">
        <v>139</v>
      </c>
      <c r="K39" s="8">
        <v>3</v>
      </c>
      <c r="L39" s="8" t="s">
        <v>22</v>
      </c>
      <c r="M39" s="8">
        <v>3</v>
      </c>
      <c r="N39" s="8" t="s">
        <v>30</v>
      </c>
      <c r="O39" s="8">
        <v>3</v>
      </c>
      <c r="P39" s="8" t="s">
        <v>113</v>
      </c>
      <c r="Q39" s="8">
        <v>3</v>
      </c>
      <c r="R39" s="8" t="s">
        <v>70</v>
      </c>
      <c r="S39" s="8">
        <v>4</v>
      </c>
      <c r="T39" s="8" t="s">
        <v>33</v>
      </c>
      <c r="U39" s="8">
        <v>1</v>
      </c>
      <c r="V39" s="9">
        <f t="shared" si="1"/>
        <v>24</v>
      </c>
    </row>
    <row r="40" spans="1:25" ht="12.75" x14ac:dyDescent="0.2">
      <c r="A40" s="104">
        <v>39</v>
      </c>
      <c r="B40" s="101">
        <v>45595.34166755787</v>
      </c>
      <c r="C40" s="75" t="s">
        <v>164</v>
      </c>
      <c r="D40" s="36"/>
      <c r="E40" s="75">
        <v>10</v>
      </c>
      <c r="F40" s="36" t="s">
        <v>19</v>
      </c>
      <c r="G40" s="36">
        <v>4</v>
      </c>
      <c r="H40" s="36" t="s">
        <v>27</v>
      </c>
      <c r="I40" s="36">
        <v>4</v>
      </c>
      <c r="J40" s="36" t="s">
        <v>28</v>
      </c>
      <c r="K40" s="36">
        <v>3</v>
      </c>
      <c r="L40" s="36" t="s">
        <v>29</v>
      </c>
      <c r="M40" s="36">
        <v>3</v>
      </c>
      <c r="N40" s="36" t="s">
        <v>30</v>
      </c>
      <c r="O40" s="36">
        <v>3</v>
      </c>
      <c r="P40" s="36" t="s">
        <v>31</v>
      </c>
      <c r="Q40" s="36">
        <v>3</v>
      </c>
      <c r="R40" s="36" t="s">
        <v>32</v>
      </c>
      <c r="S40" s="36">
        <v>3</v>
      </c>
      <c r="T40" s="36" t="s">
        <v>33</v>
      </c>
      <c r="U40" s="36">
        <v>1</v>
      </c>
      <c r="V40" s="48">
        <f t="shared" si="1"/>
        <v>24</v>
      </c>
      <c r="W40" s="1"/>
      <c r="X40" s="1"/>
      <c r="Y40" s="1"/>
    </row>
    <row r="41" spans="1:25" ht="12.75" x14ac:dyDescent="0.2">
      <c r="A41" s="104">
        <v>40</v>
      </c>
      <c r="B41" s="99">
        <v>45629.135460763893</v>
      </c>
      <c r="C41" s="73"/>
      <c r="D41" s="8" t="s">
        <v>175</v>
      </c>
      <c r="E41" s="73">
        <v>10</v>
      </c>
      <c r="F41" s="8" t="s">
        <v>34</v>
      </c>
      <c r="G41" s="8">
        <v>2</v>
      </c>
      <c r="H41" s="8" t="s">
        <v>41</v>
      </c>
      <c r="I41" s="8">
        <v>2</v>
      </c>
      <c r="J41" s="8" t="s">
        <v>138</v>
      </c>
      <c r="K41" s="8">
        <v>3</v>
      </c>
      <c r="L41" s="8" t="s">
        <v>43</v>
      </c>
      <c r="M41" s="8">
        <v>2</v>
      </c>
      <c r="N41" s="8" t="s">
        <v>100</v>
      </c>
      <c r="O41" s="8">
        <v>4</v>
      </c>
      <c r="P41" s="8" t="s">
        <v>45</v>
      </c>
      <c r="Q41" s="8">
        <v>1</v>
      </c>
      <c r="R41" s="8" t="s">
        <v>131</v>
      </c>
      <c r="S41" s="8">
        <v>3</v>
      </c>
      <c r="T41" s="8" t="s">
        <v>33</v>
      </c>
      <c r="U41" s="8">
        <v>1</v>
      </c>
      <c r="V41" s="9">
        <f t="shared" si="1"/>
        <v>18</v>
      </c>
    </row>
    <row r="42" spans="1:25" ht="12.75" x14ac:dyDescent="0.2">
      <c r="A42" s="104">
        <v>41</v>
      </c>
      <c r="B42" s="95">
        <v>45623.245743171297</v>
      </c>
      <c r="C42" s="69" t="s">
        <v>164</v>
      </c>
      <c r="D42" s="40"/>
      <c r="E42" s="69">
        <v>10</v>
      </c>
      <c r="F42" s="40" t="s">
        <v>19</v>
      </c>
      <c r="G42" s="40">
        <v>4</v>
      </c>
      <c r="H42" s="40" t="s">
        <v>63</v>
      </c>
      <c r="I42" s="40">
        <v>4</v>
      </c>
      <c r="J42" s="40" t="s">
        <v>64</v>
      </c>
      <c r="K42" s="40">
        <v>4</v>
      </c>
      <c r="L42" s="40" t="s">
        <v>65</v>
      </c>
      <c r="M42" s="40">
        <v>4</v>
      </c>
      <c r="N42" s="40" t="s">
        <v>23</v>
      </c>
      <c r="O42" s="40">
        <v>4</v>
      </c>
      <c r="P42" s="40" t="s">
        <v>31</v>
      </c>
      <c r="Q42" s="40">
        <v>1</v>
      </c>
      <c r="R42" s="40" t="s">
        <v>25</v>
      </c>
      <c r="S42" s="40">
        <v>4</v>
      </c>
      <c r="T42" s="40" t="s">
        <v>40</v>
      </c>
      <c r="U42" s="40">
        <v>2</v>
      </c>
      <c r="V42" s="52">
        <f t="shared" si="1"/>
        <v>27</v>
      </c>
      <c r="W42" s="26"/>
      <c r="X42" s="7"/>
      <c r="Y42" s="7"/>
    </row>
    <row r="43" spans="1:25" ht="12.75" x14ac:dyDescent="0.2">
      <c r="A43" s="104">
        <v>42</v>
      </c>
      <c r="B43" s="99">
        <v>45624.283984791662</v>
      </c>
      <c r="C43" s="73"/>
      <c r="D43" s="8" t="s">
        <v>175</v>
      </c>
      <c r="E43" s="73" t="s">
        <v>114</v>
      </c>
      <c r="F43" s="8" t="s">
        <v>84</v>
      </c>
      <c r="G43" s="8">
        <v>1</v>
      </c>
      <c r="H43" s="8" t="s">
        <v>85</v>
      </c>
      <c r="I43" s="8">
        <v>0</v>
      </c>
      <c r="J43" s="8" t="s">
        <v>115</v>
      </c>
      <c r="K43" s="8">
        <v>0</v>
      </c>
      <c r="L43" s="8" t="s">
        <v>66</v>
      </c>
      <c r="M43" s="8">
        <v>0</v>
      </c>
      <c r="N43" s="8" t="s">
        <v>44</v>
      </c>
      <c r="O43" s="8">
        <v>0</v>
      </c>
      <c r="P43" s="8" t="s">
        <v>50</v>
      </c>
      <c r="Q43" s="8">
        <v>0</v>
      </c>
      <c r="R43" s="8" t="s">
        <v>96</v>
      </c>
      <c r="S43" s="8">
        <v>0</v>
      </c>
      <c r="T43" s="8" t="s">
        <v>97</v>
      </c>
      <c r="U43" s="8">
        <v>0</v>
      </c>
      <c r="V43" s="9">
        <f t="shared" si="1"/>
        <v>1</v>
      </c>
      <c r="X43">
        <v>463</v>
      </c>
      <c r="Y43">
        <v>14.47</v>
      </c>
    </row>
    <row r="44" spans="1:25" ht="12.75" x14ac:dyDescent="0.2">
      <c r="A44" s="104">
        <v>43</v>
      </c>
      <c r="B44" s="100">
        <v>45624.284436886577</v>
      </c>
      <c r="C44" s="74"/>
      <c r="D44" s="10" t="s">
        <v>175</v>
      </c>
      <c r="E44" s="74">
        <v>10</v>
      </c>
      <c r="F44" s="10" t="s">
        <v>67</v>
      </c>
      <c r="G44" s="10">
        <v>3</v>
      </c>
      <c r="H44" s="10" t="s">
        <v>61</v>
      </c>
      <c r="I44" s="10">
        <v>1</v>
      </c>
      <c r="J44" s="10" t="s">
        <v>48</v>
      </c>
      <c r="K44" s="10">
        <v>0</v>
      </c>
      <c r="L44" s="10" t="s">
        <v>66</v>
      </c>
      <c r="M44" s="10">
        <v>0</v>
      </c>
      <c r="N44" s="10" t="s">
        <v>116</v>
      </c>
      <c r="O44" s="10">
        <v>4</v>
      </c>
      <c r="P44" s="10" t="s">
        <v>50</v>
      </c>
      <c r="Q44" s="10">
        <v>0</v>
      </c>
      <c r="R44" s="10" t="s">
        <v>46</v>
      </c>
      <c r="S44" s="10">
        <v>1</v>
      </c>
      <c r="T44" s="10" t="s">
        <v>40</v>
      </c>
      <c r="U44" s="10">
        <v>2</v>
      </c>
      <c r="V44" s="11">
        <f t="shared" si="1"/>
        <v>11</v>
      </c>
    </row>
    <row r="45" spans="1:25" ht="12.75" x14ac:dyDescent="0.2">
      <c r="A45" s="104">
        <v>44</v>
      </c>
      <c r="B45" s="99">
        <v>45624.285279895834</v>
      </c>
      <c r="C45" s="73"/>
      <c r="D45" s="8" t="s">
        <v>175</v>
      </c>
      <c r="E45" s="73">
        <v>10</v>
      </c>
      <c r="F45" s="8" t="s">
        <v>126</v>
      </c>
      <c r="G45" s="8">
        <v>4</v>
      </c>
      <c r="H45" s="8" t="s">
        <v>110</v>
      </c>
      <c r="I45" s="8">
        <v>1</v>
      </c>
      <c r="J45" s="8" t="s">
        <v>48</v>
      </c>
      <c r="K45" s="8">
        <v>0</v>
      </c>
      <c r="L45" s="8" t="s">
        <v>66</v>
      </c>
      <c r="M45" s="8">
        <v>0</v>
      </c>
      <c r="N45" s="8" t="s">
        <v>44</v>
      </c>
      <c r="O45" s="8">
        <v>0</v>
      </c>
      <c r="P45" s="8" t="s">
        <v>50</v>
      </c>
      <c r="Q45" s="8">
        <v>0</v>
      </c>
      <c r="R45" s="8" t="s">
        <v>39</v>
      </c>
      <c r="S45" s="8">
        <v>2</v>
      </c>
      <c r="T45" s="8" t="s">
        <v>33</v>
      </c>
      <c r="U45" s="8">
        <v>1</v>
      </c>
      <c r="V45" s="9">
        <f t="shared" si="1"/>
        <v>8</v>
      </c>
    </row>
    <row r="46" spans="1:25" ht="12.75" x14ac:dyDescent="0.2">
      <c r="A46" s="104">
        <v>45</v>
      </c>
      <c r="B46" s="100">
        <v>45629.13320423611</v>
      </c>
      <c r="C46" s="74"/>
      <c r="D46" s="12" t="s">
        <v>175</v>
      </c>
      <c r="E46" s="74">
        <v>10</v>
      </c>
      <c r="F46" s="12" t="s">
        <v>89</v>
      </c>
      <c r="G46" s="12">
        <v>4</v>
      </c>
      <c r="H46" s="12" t="s">
        <v>68</v>
      </c>
      <c r="I46" s="12">
        <v>2</v>
      </c>
      <c r="J46" s="12" t="s">
        <v>135</v>
      </c>
      <c r="K46" s="12">
        <v>4</v>
      </c>
      <c r="L46" s="12" t="s">
        <v>22</v>
      </c>
      <c r="M46" s="12">
        <v>3</v>
      </c>
      <c r="N46" s="12" t="s">
        <v>59</v>
      </c>
      <c r="O46" s="12">
        <v>3</v>
      </c>
      <c r="P46" s="12" t="s">
        <v>45</v>
      </c>
      <c r="Q46" s="12">
        <v>1</v>
      </c>
      <c r="R46" s="12" t="s">
        <v>25</v>
      </c>
      <c r="S46" s="12">
        <v>4</v>
      </c>
      <c r="T46" s="12" t="s">
        <v>51</v>
      </c>
      <c r="U46" s="12">
        <v>3</v>
      </c>
      <c r="V46" s="11">
        <f t="shared" si="1"/>
        <v>24</v>
      </c>
    </row>
    <row r="47" spans="1:25" ht="12.75" x14ac:dyDescent="0.2">
      <c r="A47" s="104">
        <v>46</v>
      </c>
      <c r="B47" s="92">
        <v>45623.245547442129</v>
      </c>
      <c r="C47" s="79" t="s">
        <v>165</v>
      </c>
      <c r="D47" s="33"/>
      <c r="E47" s="66">
        <v>10</v>
      </c>
      <c r="F47" s="33" t="s">
        <v>56</v>
      </c>
      <c r="G47" s="33">
        <v>3</v>
      </c>
      <c r="H47" s="33" t="s">
        <v>57</v>
      </c>
      <c r="I47" s="33">
        <v>3</v>
      </c>
      <c r="J47" s="33" t="s">
        <v>58</v>
      </c>
      <c r="K47" s="33">
        <v>0</v>
      </c>
      <c r="L47" s="33" t="s">
        <v>43</v>
      </c>
      <c r="M47" s="33">
        <v>2</v>
      </c>
      <c r="N47" s="33" t="s">
        <v>59</v>
      </c>
      <c r="O47" s="33">
        <v>3</v>
      </c>
      <c r="P47" s="33" t="s">
        <v>45</v>
      </c>
      <c r="Q47" s="33">
        <v>1</v>
      </c>
      <c r="R47" s="33" t="s">
        <v>46</v>
      </c>
      <c r="S47" s="33">
        <v>1</v>
      </c>
      <c r="T47" s="33" t="s">
        <v>47</v>
      </c>
      <c r="U47" s="33">
        <v>2</v>
      </c>
      <c r="V47" s="45">
        <f t="shared" si="1"/>
        <v>15</v>
      </c>
      <c r="W47" s="4"/>
      <c r="X47" s="4"/>
      <c r="Y47" s="4"/>
    </row>
    <row r="48" spans="1:25" ht="12.75" x14ac:dyDescent="0.2">
      <c r="A48" s="104">
        <v>47</v>
      </c>
      <c r="B48" s="100">
        <v>45624.284875555561</v>
      </c>
      <c r="C48" s="74"/>
      <c r="D48" s="10" t="s">
        <v>175</v>
      </c>
      <c r="E48" s="74">
        <v>10</v>
      </c>
      <c r="F48" s="10" t="s">
        <v>123</v>
      </c>
      <c r="G48" s="10">
        <v>2</v>
      </c>
      <c r="H48" s="10" t="s">
        <v>61</v>
      </c>
      <c r="I48" s="10">
        <v>1</v>
      </c>
      <c r="J48" s="10" t="s">
        <v>48</v>
      </c>
      <c r="K48" s="10">
        <v>0</v>
      </c>
      <c r="L48" s="10" t="s">
        <v>49</v>
      </c>
      <c r="M48" s="10">
        <v>1</v>
      </c>
      <c r="N48" s="10" t="s">
        <v>44</v>
      </c>
      <c r="O48" s="10">
        <v>0</v>
      </c>
      <c r="P48" s="10" t="s">
        <v>55</v>
      </c>
      <c r="Q48" s="10">
        <v>2</v>
      </c>
      <c r="R48" s="10" t="s">
        <v>96</v>
      </c>
      <c r="S48" s="10">
        <v>0</v>
      </c>
      <c r="T48" s="10" t="s">
        <v>97</v>
      </c>
      <c r="U48" s="10">
        <v>0</v>
      </c>
      <c r="V48" s="11">
        <f t="shared" si="1"/>
        <v>6</v>
      </c>
    </row>
    <row r="49" spans="1:25" ht="12.75" x14ac:dyDescent="0.2">
      <c r="A49" s="104">
        <v>48</v>
      </c>
      <c r="B49" s="99">
        <v>45629.132752824073</v>
      </c>
      <c r="C49" s="73"/>
      <c r="D49" s="8" t="s">
        <v>175</v>
      </c>
      <c r="E49" s="73">
        <v>10</v>
      </c>
      <c r="F49" s="8" t="s">
        <v>56</v>
      </c>
      <c r="G49" s="8">
        <v>3</v>
      </c>
      <c r="H49" s="8" t="s">
        <v>57</v>
      </c>
      <c r="I49" s="8">
        <v>3</v>
      </c>
      <c r="J49" s="8" t="s">
        <v>36</v>
      </c>
      <c r="K49" s="8">
        <v>2</v>
      </c>
      <c r="L49" s="8" t="s">
        <v>22</v>
      </c>
      <c r="M49" s="8">
        <v>3</v>
      </c>
      <c r="N49" s="8" t="s">
        <v>53</v>
      </c>
      <c r="O49" s="8">
        <v>4</v>
      </c>
      <c r="P49" s="8" t="s">
        <v>45</v>
      </c>
      <c r="Q49" s="8">
        <v>1</v>
      </c>
      <c r="R49" s="8" t="s">
        <v>25</v>
      </c>
      <c r="S49" s="8">
        <v>4</v>
      </c>
      <c r="T49" s="8" t="s">
        <v>121</v>
      </c>
      <c r="U49" s="8">
        <v>4</v>
      </c>
      <c r="V49" s="9">
        <f t="shared" si="1"/>
        <v>24</v>
      </c>
    </row>
    <row r="50" spans="1:25" ht="12.75" x14ac:dyDescent="0.2">
      <c r="A50" s="104">
        <v>49</v>
      </c>
      <c r="B50" s="97">
        <v>45623.246166354162</v>
      </c>
      <c r="C50" s="80" t="s">
        <v>165</v>
      </c>
      <c r="D50" s="37"/>
      <c r="E50" s="71" t="s">
        <v>83</v>
      </c>
      <c r="F50" s="37" t="s">
        <v>84</v>
      </c>
      <c r="G50" s="37">
        <v>0</v>
      </c>
      <c r="H50" s="37" t="s">
        <v>85</v>
      </c>
      <c r="I50" s="37">
        <v>0</v>
      </c>
      <c r="J50" s="37" t="s">
        <v>86</v>
      </c>
      <c r="K50" s="37">
        <v>0</v>
      </c>
      <c r="L50" s="37" t="s">
        <v>66</v>
      </c>
      <c r="M50" s="37">
        <v>0</v>
      </c>
      <c r="N50" s="37" t="s">
        <v>44</v>
      </c>
      <c r="O50" s="37">
        <v>0</v>
      </c>
      <c r="P50" s="37" t="s">
        <v>50</v>
      </c>
      <c r="Q50" s="37">
        <v>0</v>
      </c>
      <c r="R50" s="37" t="s">
        <v>87</v>
      </c>
      <c r="S50" s="37">
        <v>3</v>
      </c>
      <c r="T50" s="37" t="s">
        <v>88</v>
      </c>
      <c r="U50" s="37">
        <v>3</v>
      </c>
      <c r="V50" s="49">
        <f t="shared" si="1"/>
        <v>6</v>
      </c>
      <c r="W50" s="4"/>
      <c r="X50" s="4"/>
      <c r="Y50" s="4"/>
    </row>
    <row r="51" spans="1:25" ht="12.75" x14ac:dyDescent="0.2">
      <c r="A51" s="104">
        <v>50</v>
      </c>
      <c r="B51" s="99">
        <v>45628.609629918981</v>
      </c>
      <c r="C51" s="73"/>
      <c r="D51" s="8" t="s">
        <v>175</v>
      </c>
      <c r="E51" s="73">
        <v>10</v>
      </c>
      <c r="F51" s="8" t="s">
        <v>19</v>
      </c>
      <c r="G51" s="8">
        <v>4</v>
      </c>
      <c r="H51" s="8" t="s">
        <v>27</v>
      </c>
      <c r="I51" s="8">
        <v>4</v>
      </c>
      <c r="J51" s="8" t="s">
        <v>127</v>
      </c>
      <c r="K51" s="8">
        <v>4</v>
      </c>
      <c r="L51" s="8" t="s">
        <v>29</v>
      </c>
      <c r="M51" s="8">
        <v>3</v>
      </c>
      <c r="N51" s="8" t="s">
        <v>128</v>
      </c>
      <c r="O51" s="8">
        <v>3</v>
      </c>
      <c r="P51" s="8" t="s">
        <v>74</v>
      </c>
      <c r="Q51" s="8">
        <v>4</v>
      </c>
      <c r="R51" s="8" t="s">
        <v>108</v>
      </c>
      <c r="S51" s="8">
        <v>4</v>
      </c>
      <c r="T51" s="8" t="s">
        <v>129</v>
      </c>
      <c r="U51" s="8">
        <v>3</v>
      </c>
      <c r="V51" s="9">
        <f t="shared" si="1"/>
        <v>29</v>
      </c>
      <c r="W51" s="25"/>
    </row>
    <row r="52" spans="1:25" ht="12.75" x14ac:dyDescent="0.2">
      <c r="A52" s="104">
        <v>51</v>
      </c>
      <c r="B52" s="100">
        <v>45629.1333896875</v>
      </c>
      <c r="C52" s="74"/>
      <c r="D52" s="12" t="s">
        <v>175</v>
      </c>
      <c r="E52" s="74">
        <v>10</v>
      </c>
      <c r="F52" s="12" t="s">
        <v>56</v>
      </c>
      <c r="G52" s="12">
        <v>3</v>
      </c>
      <c r="H52" s="12" t="s">
        <v>41</v>
      </c>
      <c r="I52" s="12">
        <v>2</v>
      </c>
      <c r="J52" s="12" t="s">
        <v>48</v>
      </c>
      <c r="K52" s="12">
        <v>0</v>
      </c>
      <c r="L52" s="12" t="s">
        <v>93</v>
      </c>
      <c r="M52" s="12">
        <v>1</v>
      </c>
      <c r="N52" s="12" t="s">
        <v>109</v>
      </c>
      <c r="O52" s="12">
        <v>2</v>
      </c>
      <c r="P52" s="12" t="s">
        <v>50</v>
      </c>
      <c r="Q52" s="12">
        <v>0</v>
      </c>
      <c r="R52" s="12" t="s">
        <v>46</v>
      </c>
      <c r="S52" s="12">
        <v>1</v>
      </c>
      <c r="T52" s="12" t="s">
        <v>136</v>
      </c>
      <c r="U52" s="12">
        <v>2</v>
      </c>
      <c r="V52" s="11">
        <f t="shared" si="1"/>
        <v>11</v>
      </c>
    </row>
    <row r="53" spans="1:25" ht="12.75" x14ac:dyDescent="0.2">
      <c r="A53" s="104">
        <v>52</v>
      </c>
      <c r="B53" s="99">
        <v>45631.337502071758</v>
      </c>
      <c r="C53" s="73"/>
      <c r="D53" s="8" t="s">
        <v>175</v>
      </c>
      <c r="E53" s="73">
        <v>10</v>
      </c>
      <c r="F53" s="8" t="s">
        <v>34</v>
      </c>
      <c r="G53" s="8">
        <v>2</v>
      </c>
      <c r="H53" s="8" t="s">
        <v>41</v>
      </c>
      <c r="I53" s="8">
        <v>2</v>
      </c>
      <c r="J53" s="8" t="s">
        <v>77</v>
      </c>
      <c r="K53" s="8">
        <v>0</v>
      </c>
      <c r="L53" s="8" t="s">
        <v>43</v>
      </c>
      <c r="M53" s="8">
        <v>2</v>
      </c>
      <c r="N53" s="8" t="s">
        <v>44</v>
      </c>
      <c r="O53" s="8">
        <v>0</v>
      </c>
      <c r="P53" s="8" t="s">
        <v>55</v>
      </c>
      <c r="Q53" s="8">
        <v>2</v>
      </c>
      <c r="R53" s="8" t="s">
        <v>46</v>
      </c>
      <c r="S53" s="8">
        <v>1</v>
      </c>
      <c r="T53" s="8" t="s">
        <v>97</v>
      </c>
      <c r="U53" s="8">
        <v>0</v>
      </c>
      <c r="V53" s="9">
        <f t="shared" si="1"/>
        <v>9</v>
      </c>
    </row>
    <row r="54" spans="1:25" ht="12.75" x14ac:dyDescent="0.2">
      <c r="A54" s="104">
        <v>53</v>
      </c>
      <c r="B54" s="97">
        <v>45623.245085127317</v>
      </c>
      <c r="C54" s="80" t="s">
        <v>165</v>
      </c>
      <c r="D54" s="37"/>
      <c r="E54" s="71">
        <v>10</v>
      </c>
      <c r="F54" s="37" t="s">
        <v>34</v>
      </c>
      <c r="G54" s="37">
        <v>2</v>
      </c>
      <c r="H54" s="37" t="s">
        <v>41</v>
      </c>
      <c r="I54" s="37">
        <v>2</v>
      </c>
      <c r="J54" s="37" t="s">
        <v>42</v>
      </c>
      <c r="K54" s="37">
        <v>4</v>
      </c>
      <c r="L54" s="37" t="s">
        <v>43</v>
      </c>
      <c r="M54" s="37">
        <v>2</v>
      </c>
      <c r="N54" s="37" t="s">
        <v>44</v>
      </c>
      <c r="O54" s="37">
        <v>0</v>
      </c>
      <c r="P54" s="37" t="s">
        <v>45</v>
      </c>
      <c r="Q54" s="37">
        <v>1</v>
      </c>
      <c r="R54" s="37" t="s">
        <v>46</v>
      </c>
      <c r="S54" s="37">
        <v>1</v>
      </c>
      <c r="T54" s="37" t="s">
        <v>47</v>
      </c>
      <c r="U54" s="37">
        <v>2</v>
      </c>
      <c r="V54" s="49">
        <f t="shared" si="1"/>
        <v>14</v>
      </c>
      <c r="W54" s="4"/>
      <c r="X54" s="4"/>
      <c r="Y54" s="4"/>
    </row>
    <row r="55" spans="1:25" ht="12.75" x14ac:dyDescent="0.2">
      <c r="A55" s="104">
        <v>54</v>
      </c>
      <c r="B55" s="98">
        <v>45623.248156678237</v>
      </c>
      <c r="C55" s="72" t="s">
        <v>164</v>
      </c>
      <c r="D55" s="35"/>
      <c r="E55" s="72">
        <v>10</v>
      </c>
      <c r="F55" s="35" t="s">
        <v>67</v>
      </c>
      <c r="G55" s="35">
        <v>3</v>
      </c>
      <c r="H55" s="35" t="s">
        <v>57</v>
      </c>
      <c r="I55" s="35">
        <v>3</v>
      </c>
      <c r="J55" s="35" t="s">
        <v>36</v>
      </c>
      <c r="K55" s="35">
        <v>2</v>
      </c>
      <c r="L55" s="35" t="s">
        <v>22</v>
      </c>
      <c r="M55" s="35">
        <v>3</v>
      </c>
      <c r="N55" s="35" t="s">
        <v>30</v>
      </c>
      <c r="O55" s="35">
        <v>3</v>
      </c>
      <c r="P55" s="35" t="s">
        <v>113</v>
      </c>
      <c r="Q55" s="35">
        <v>3</v>
      </c>
      <c r="R55" s="35" t="s">
        <v>25</v>
      </c>
      <c r="S55" s="35">
        <v>4</v>
      </c>
      <c r="T55" s="35" t="s">
        <v>47</v>
      </c>
      <c r="U55" s="35">
        <v>2</v>
      </c>
      <c r="V55" s="47">
        <f t="shared" si="1"/>
        <v>23</v>
      </c>
      <c r="W55" s="7"/>
      <c r="X55" s="7"/>
      <c r="Y55" s="7"/>
    </row>
    <row r="56" spans="1:25" ht="12.75" x14ac:dyDescent="0.2">
      <c r="A56" s="104">
        <v>55</v>
      </c>
      <c r="B56" s="97">
        <v>45623.245456504628</v>
      </c>
      <c r="C56" s="80" t="s">
        <v>165</v>
      </c>
      <c r="D56" s="37"/>
      <c r="E56" s="71">
        <v>10</v>
      </c>
      <c r="F56" s="37" t="s">
        <v>34</v>
      </c>
      <c r="G56" s="37">
        <v>2</v>
      </c>
      <c r="H56" s="37" t="s">
        <v>41</v>
      </c>
      <c r="I56" s="37">
        <v>2</v>
      </c>
      <c r="J56" s="37" t="s">
        <v>48</v>
      </c>
      <c r="K56" s="37">
        <v>0</v>
      </c>
      <c r="L56" s="37" t="s">
        <v>43</v>
      </c>
      <c r="M56" s="37">
        <v>2</v>
      </c>
      <c r="N56" s="37" t="s">
        <v>54</v>
      </c>
      <c r="O56" s="37">
        <v>2</v>
      </c>
      <c r="P56" s="37" t="s">
        <v>55</v>
      </c>
      <c r="Q56" s="37">
        <v>2</v>
      </c>
      <c r="R56" s="37" t="s">
        <v>46</v>
      </c>
      <c r="S56" s="37">
        <v>1</v>
      </c>
      <c r="T56" s="37" t="s">
        <v>51</v>
      </c>
      <c r="U56" s="37">
        <v>3</v>
      </c>
      <c r="V56" s="49">
        <f t="shared" si="1"/>
        <v>14</v>
      </c>
      <c r="W56" s="4"/>
      <c r="X56" s="4"/>
      <c r="Y56" s="4"/>
    </row>
    <row r="57" spans="1:25" ht="12.75" x14ac:dyDescent="0.2">
      <c r="A57" s="104">
        <v>56</v>
      </c>
      <c r="B57" s="99">
        <v>45629.133527164347</v>
      </c>
      <c r="C57" s="73"/>
      <c r="D57" s="8" t="s">
        <v>175</v>
      </c>
      <c r="E57" s="73">
        <v>10</v>
      </c>
      <c r="F57" s="8" t="s">
        <v>56</v>
      </c>
      <c r="G57" s="8">
        <v>3</v>
      </c>
      <c r="H57" s="8" t="s">
        <v>63</v>
      </c>
      <c r="I57" s="8">
        <v>4</v>
      </c>
      <c r="J57" s="8" t="s">
        <v>36</v>
      </c>
      <c r="K57" s="8">
        <v>2</v>
      </c>
      <c r="L57" s="8" t="s">
        <v>22</v>
      </c>
      <c r="M57" s="8">
        <v>3</v>
      </c>
      <c r="N57" s="8" t="s">
        <v>59</v>
      </c>
      <c r="O57" s="8">
        <v>3</v>
      </c>
      <c r="P57" s="8" t="s">
        <v>45</v>
      </c>
      <c r="Q57" s="8">
        <v>1</v>
      </c>
      <c r="R57" s="8" t="s">
        <v>46</v>
      </c>
      <c r="S57" s="8">
        <v>1</v>
      </c>
      <c r="T57" s="8" t="s">
        <v>33</v>
      </c>
      <c r="U57" s="8">
        <v>1</v>
      </c>
      <c r="V57" s="9">
        <f t="shared" si="1"/>
        <v>18</v>
      </c>
    </row>
    <row r="58" spans="1:25" ht="12.75" x14ac:dyDescent="0.2">
      <c r="A58" s="104">
        <v>57</v>
      </c>
      <c r="B58" s="100">
        <v>45629.131823923613</v>
      </c>
      <c r="C58" s="74"/>
      <c r="D58" s="12" t="s">
        <v>175</v>
      </c>
      <c r="E58" s="74">
        <v>10</v>
      </c>
      <c r="F58" s="12" t="s">
        <v>34</v>
      </c>
      <c r="G58" s="12">
        <v>2</v>
      </c>
      <c r="H58" s="12" t="s">
        <v>41</v>
      </c>
      <c r="I58" s="12">
        <v>2</v>
      </c>
      <c r="J58" s="12" t="s">
        <v>130</v>
      </c>
      <c r="K58" s="12">
        <v>0</v>
      </c>
      <c r="L58" s="12" t="s">
        <v>66</v>
      </c>
      <c r="M58" s="12">
        <v>0</v>
      </c>
      <c r="N58" s="12" t="s">
        <v>44</v>
      </c>
      <c r="O58" s="12">
        <v>0</v>
      </c>
      <c r="P58" s="12" t="s">
        <v>45</v>
      </c>
      <c r="Q58" s="12">
        <v>1</v>
      </c>
      <c r="R58" s="12" t="s">
        <v>131</v>
      </c>
      <c r="S58" s="12">
        <v>3</v>
      </c>
      <c r="T58" s="12" t="s">
        <v>33</v>
      </c>
      <c r="U58" s="12">
        <v>1</v>
      </c>
      <c r="V58" s="11">
        <f t="shared" si="1"/>
        <v>9</v>
      </c>
    </row>
    <row r="59" spans="1:25" ht="12.75" x14ac:dyDescent="0.2">
      <c r="A59" s="104">
        <v>58</v>
      </c>
      <c r="B59" s="92">
        <v>45623.24643579861</v>
      </c>
      <c r="C59" s="79" t="s">
        <v>165</v>
      </c>
      <c r="D59" s="33"/>
      <c r="E59" s="66" t="s">
        <v>83</v>
      </c>
      <c r="F59" s="33" t="s">
        <v>91</v>
      </c>
      <c r="G59" s="33">
        <v>3</v>
      </c>
      <c r="H59" s="33" t="s">
        <v>61</v>
      </c>
      <c r="I59" s="33">
        <v>1</v>
      </c>
      <c r="J59" s="33" t="s">
        <v>92</v>
      </c>
      <c r="K59" s="33">
        <v>0</v>
      </c>
      <c r="L59" s="33" t="s">
        <v>93</v>
      </c>
      <c r="M59" s="33">
        <v>1</v>
      </c>
      <c r="N59" s="33" t="s">
        <v>37</v>
      </c>
      <c r="O59" s="33">
        <v>2</v>
      </c>
      <c r="P59" s="33" t="s">
        <v>50</v>
      </c>
      <c r="Q59" s="33">
        <v>0</v>
      </c>
      <c r="R59" s="33" t="s">
        <v>82</v>
      </c>
      <c r="S59" s="33">
        <v>1</v>
      </c>
      <c r="T59" s="33" t="s">
        <v>94</v>
      </c>
      <c r="U59" s="33">
        <v>3</v>
      </c>
      <c r="V59" s="45">
        <f t="shared" si="1"/>
        <v>11</v>
      </c>
      <c r="W59" s="4"/>
      <c r="X59" s="4"/>
      <c r="Y59" s="4"/>
    </row>
    <row r="60" spans="1:25" ht="12.75" x14ac:dyDescent="0.2">
      <c r="A60" s="104">
        <v>59</v>
      </c>
      <c r="B60" s="95">
        <v>45623.246194675929</v>
      </c>
      <c r="C60" s="69" t="s">
        <v>164</v>
      </c>
      <c r="D60" s="40"/>
      <c r="E60" s="69">
        <v>10</v>
      </c>
      <c r="F60" s="40" t="s">
        <v>89</v>
      </c>
      <c r="G60" s="40">
        <v>4</v>
      </c>
      <c r="H60" s="40" t="s">
        <v>57</v>
      </c>
      <c r="I60" s="40">
        <v>3</v>
      </c>
      <c r="J60" s="40" t="s">
        <v>58</v>
      </c>
      <c r="K60" s="40">
        <v>0</v>
      </c>
      <c r="L60" s="40" t="s">
        <v>66</v>
      </c>
      <c r="M60" s="40">
        <v>0</v>
      </c>
      <c r="N60" s="40" t="s">
        <v>90</v>
      </c>
      <c r="O60" s="40">
        <v>3</v>
      </c>
      <c r="P60" s="40" t="s">
        <v>38</v>
      </c>
      <c r="Q60" s="40">
        <v>2</v>
      </c>
      <c r="R60" s="40" t="s">
        <v>25</v>
      </c>
      <c r="S60" s="40">
        <v>4</v>
      </c>
      <c r="T60" s="40" t="s">
        <v>51</v>
      </c>
      <c r="U60" s="40">
        <v>3</v>
      </c>
      <c r="V60" s="52">
        <f t="shared" si="1"/>
        <v>19</v>
      </c>
      <c r="W60" s="7"/>
      <c r="X60" s="7"/>
      <c r="Y60" s="7"/>
    </row>
    <row r="61" spans="1:25" ht="12.75" x14ac:dyDescent="0.2">
      <c r="A61" s="104">
        <v>60</v>
      </c>
      <c r="B61" s="99">
        <v>45624.284824537041</v>
      </c>
      <c r="C61" s="73"/>
      <c r="D61" s="8" t="s">
        <v>175</v>
      </c>
      <c r="E61" s="73">
        <v>10</v>
      </c>
      <c r="F61" s="8" t="s">
        <v>34</v>
      </c>
      <c r="G61" s="8">
        <v>2</v>
      </c>
      <c r="H61" s="8" t="s">
        <v>41</v>
      </c>
      <c r="I61" s="8">
        <v>2</v>
      </c>
      <c r="J61" s="8" t="s">
        <v>122</v>
      </c>
      <c r="K61" s="8">
        <v>4</v>
      </c>
      <c r="L61" s="8" t="s">
        <v>93</v>
      </c>
      <c r="M61" s="8">
        <v>1</v>
      </c>
      <c r="N61" s="8" t="s">
        <v>80</v>
      </c>
      <c r="O61" s="8">
        <v>4</v>
      </c>
      <c r="P61" s="8" t="s">
        <v>55</v>
      </c>
      <c r="Q61" s="8">
        <v>2</v>
      </c>
      <c r="R61" s="8" t="s">
        <v>46</v>
      </c>
      <c r="S61" s="8">
        <v>1</v>
      </c>
      <c r="T61" s="8" t="s">
        <v>51</v>
      </c>
      <c r="U61" s="8">
        <v>3</v>
      </c>
      <c r="V61" s="9">
        <f t="shared" si="1"/>
        <v>19</v>
      </c>
    </row>
    <row r="62" spans="1:25" ht="12.75" x14ac:dyDescent="0.2">
      <c r="A62" s="104">
        <v>61</v>
      </c>
      <c r="B62" s="100">
        <v>45629.132964780089</v>
      </c>
      <c r="C62" s="74"/>
      <c r="D62" s="10" t="s">
        <v>175</v>
      </c>
      <c r="E62" s="74">
        <v>10</v>
      </c>
      <c r="F62" s="10" t="s">
        <v>56</v>
      </c>
      <c r="G62" s="10">
        <v>3</v>
      </c>
      <c r="H62" s="10" t="s">
        <v>103</v>
      </c>
      <c r="I62" s="10">
        <v>3</v>
      </c>
      <c r="J62" s="10" t="s">
        <v>77</v>
      </c>
      <c r="K62" s="10">
        <v>0</v>
      </c>
      <c r="L62" s="10" t="s">
        <v>22</v>
      </c>
      <c r="M62" s="10">
        <v>3</v>
      </c>
      <c r="N62" s="10" t="s">
        <v>132</v>
      </c>
      <c r="O62" s="10">
        <v>4</v>
      </c>
      <c r="P62" s="10" t="s">
        <v>113</v>
      </c>
      <c r="Q62" s="10">
        <v>3</v>
      </c>
      <c r="R62" s="10" t="s">
        <v>96</v>
      </c>
      <c r="S62" s="10">
        <v>0</v>
      </c>
      <c r="T62" s="10" t="s">
        <v>51</v>
      </c>
      <c r="U62" s="10">
        <v>3</v>
      </c>
      <c r="V62" s="11">
        <f t="shared" si="1"/>
        <v>19</v>
      </c>
    </row>
    <row r="63" spans="1:25" ht="12.75" x14ac:dyDescent="0.2">
      <c r="A63" s="104">
        <v>62</v>
      </c>
      <c r="B63" s="92">
        <v>45623.247453055556</v>
      </c>
      <c r="C63" s="79" t="s">
        <v>165</v>
      </c>
      <c r="D63" s="33"/>
      <c r="E63" s="66">
        <v>10</v>
      </c>
      <c r="F63" s="33" t="s">
        <v>56</v>
      </c>
      <c r="G63" s="33">
        <v>3</v>
      </c>
      <c r="H63" s="33" t="s">
        <v>61</v>
      </c>
      <c r="I63" s="33">
        <v>1</v>
      </c>
      <c r="J63" s="33" t="s">
        <v>48</v>
      </c>
      <c r="K63" s="33">
        <v>0</v>
      </c>
      <c r="L63" s="33" t="s">
        <v>66</v>
      </c>
      <c r="M63" s="33">
        <v>0</v>
      </c>
      <c r="N63" s="33" t="s">
        <v>109</v>
      </c>
      <c r="O63" s="33">
        <v>2</v>
      </c>
      <c r="P63" s="33" t="s">
        <v>50</v>
      </c>
      <c r="Q63" s="33">
        <v>0</v>
      </c>
      <c r="R63" s="33" t="s">
        <v>46</v>
      </c>
      <c r="S63" s="33">
        <v>1</v>
      </c>
      <c r="T63" s="33" t="s">
        <v>97</v>
      </c>
      <c r="U63" s="33">
        <v>0</v>
      </c>
      <c r="V63" s="45">
        <f t="shared" si="1"/>
        <v>7</v>
      </c>
      <c r="W63" s="4"/>
      <c r="X63" s="4"/>
      <c r="Y63" s="4"/>
    </row>
    <row r="64" spans="1:25" ht="13.5" thickBot="1" x14ac:dyDescent="0.25">
      <c r="A64" s="104"/>
      <c r="B64" s="100"/>
      <c r="C64" s="74"/>
      <c r="D64" s="12"/>
      <c r="E64" s="74"/>
      <c r="F64" s="12"/>
      <c r="G64" s="12"/>
      <c r="H64" s="12"/>
      <c r="I64" s="12"/>
      <c r="J64" s="12"/>
      <c r="K64" s="12"/>
      <c r="L64" s="12"/>
      <c r="M64" s="12"/>
      <c r="N64" s="12"/>
      <c r="O64" s="12"/>
      <c r="P64" s="12"/>
      <c r="Q64" s="12"/>
      <c r="R64" s="12"/>
      <c r="S64" s="12"/>
      <c r="T64" s="12"/>
      <c r="U64" s="10"/>
      <c r="V64" s="11"/>
    </row>
    <row r="65" spans="1:28" ht="13.5" thickTop="1" x14ac:dyDescent="0.2">
      <c r="A65" s="104"/>
      <c r="B65" s="102"/>
      <c r="C65" s="81"/>
      <c r="D65" s="56"/>
      <c r="E65" s="81"/>
      <c r="F65" s="56"/>
      <c r="G65" s="56">
        <f>SUM(G2:G64)</f>
        <v>165</v>
      </c>
      <c r="H65" s="56"/>
      <c r="I65" s="56">
        <f>SUM(Form_Responses1[Column 15])</f>
        <v>135</v>
      </c>
      <c r="J65" s="56"/>
      <c r="K65" s="56">
        <f>SUM(Form_Responses1[Column 21])</f>
        <v>76</v>
      </c>
      <c r="L65" s="56"/>
      <c r="M65" s="56">
        <f>SUM(Form_Responses1[Column 16])</f>
        <v>103</v>
      </c>
      <c r="N65" s="56"/>
      <c r="O65" s="56">
        <f>SUM(Form_Responses1[Column 17])</f>
        <v>147</v>
      </c>
      <c r="P65" s="56"/>
      <c r="Q65" s="56">
        <f>SUM(Form_Responses1[Column 18])</f>
        <v>87</v>
      </c>
      <c r="R65" s="56"/>
      <c r="S65" s="56">
        <f>SUM(Form_Responses1[Column 19])</f>
        <v>135</v>
      </c>
      <c r="T65" s="56"/>
      <c r="U65" s="56" t="s">
        <v>168</v>
      </c>
      <c r="V65" s="57">
        <f>AVERAGE(V2:V64)</f>
        <v>15.5</v>
      </c>
      <c r="W65" s="56"/>
      <c r="X65" s="56"/>
      <c r="Y65" s="56"/>
    </row>
    <row r="66" spans="1:28" ht="12.75" x14ac:dyDescent="0.2">
      <c r="B66" s="13" t="s">
        <v>170</v>
      </c>
      <c r="C66" s="76"/>
      <c r="D66" s="13"/>
      <c r="E66" s="76"/>
      <c r="F66" s="13" t="s">
        <v>163</v>
      </c>
      <c r="G66" s="28">
        <v>2.64</v>
      </c>
      <c r="H66" s="13"/>
      <c r="I66" s="13">
        <v>2.36</v>
      </c>
      <c r="J66" s="13"/>
      <c r="K66" s="13">
        <v>1.18</v>
      </c>
      <c r="L66" s="13"/>
      <c r="M66" s="13">
        <v>1.79</v>
      </c>
      <c r="N66" s="13"/>
      <c r="O66" s="13">
        <v>2.61</v>
      </c>
      <c r="P66" s="13"/>
      <c r="Q66" s="13">
        <v>1.71</v>
      </c>
      <c r="R66" s="13"/>
      <c r="S66" s="13">
        <v>2.4300000000000002</v>
      </c>
      <c r="T66" s="13"/>
      <c r="U66" s="13">
        <v>2.1800000000000002</v>
      </c>
      <c r="V66" s="13"/>
      <c r="W66" s="14"/>
      <c r="X66" s="15" t="s">
        <v>141</v>
      </c>
      <c r="Y66" s="15" t="s">
        <v>142</v>
      </c>
      <c r="Z66" s="15" t="s">
        <v>143</v>
      </c>
      <c r="AA66" s="15"/>
      <c r="AB66" s="15" t="s">
        <v>144</v>
      </c>
    </row>
    <row r="67" spans="1:28" ht="12.75" x14ac:dyDescent="0.2">
      <c r="B67" s="83"/>
      <c r="C67" s="82" t="s">
        <v>171</v>
      </c>
      <c r="D67" s="13"/>
      <c r="E67" s="76"/>
      <c r="F67" s="13"/>
      <c r="G67" s="28"/>
      <c r="H67" s="13"/>
      <c r="I67" s="13"/>
      <c r="J67" s="13"/>
      <c r="K67" s="13"/>
      <c r="L67" s="13"/>
      <c r="M67" s="13"/>
      <c r="N67" s="13"/>
      <c r="O67" s="13"/>
      <c r="P67" s="13"/>
      <c r="Q67" s="13"/>
      <c r="R67" s="13"/>
      <c r="S67" s="13"/>
      <c r="T67" s="13"/>
      <c r="U67" s="13"/>
      <c r="V67" s="13"/>
      <c r="W67" s="14"/>
      <c r="X67" s="15"/>
      <c r="Y67" s="15"/>
      <c r="Z67" s="15"/>
      <c r="AA67" s="15"/>
      <c r="AB67" s="15"/>
    </row>
    <row r="68" spans="1:28" ht="12.75" x14ac:dyDescent="0.2">
      <c r="B68" s="84"/>
      <c r="C68" s="82" t="s">
        <v>171</v>
      </c>
      <c r="F68" t="s">
        <v>164</v>
      </c>
      <c r="G68">
        <v>3.36</v>
      </c>
      <c r="I68">
        <v>2.82</v>
      </c>
      <c r="K68" s="30">
        <v>1.91</v>
      </c>
      <c r="M68">
        <v>2.27</v>
      </c>
      <c r="O68" s="30">
        <v>3.55</v>
      </c>
      <c r="Q68" s="29">
        <v>2.73</v>
      </c>
      <c r="S68" s="27">
        <v>3.73</v>
      </c>
      <c r="U68">
        <v>2.36</v>
      </c>
      <c r="W68" s="16" t="s">
        <v>145</v>
      </c>
      <c r="X68" s="17">
        <f>SUM(V2:V4)</f>
        <v>55</v>
      </c>
      <c r="Y68" s="17">
        <f>AVERAGE(V2:V4)</f>
        <v>18.333333333333332</v>
      </c>
      <c r="Z68" s="17">
        <f>MAX(V2:V4)</f>
        <v>26</v>
      </c>
      <c r="AB68" s="17">
        <f>MIN(V2:V4)</f>
        <v>8</v>
      </c>
    </row>
    <row r="69" spans="1:28" ht="12.75" x14ac:dyDescent="0.2">
      <c r="B69" s="85"/>
      <c r="C69" s="82" t="s">
        <v>172</v>
      </c>
      <c r="F69" t="s">
        <v>165</v>
      </c>
      <c r="G69">
        <v>1.93</v>
      </c>
      <c r="I69">
        <v>1.64</v>
      </c>
      <c r="K69" s="23">
        <v>0.28999999999999998</v>
      </c>
      <c r="M69">
        <v>1.07</v>
      </c>
      <c r="O69" s="30">
        <v>1.79</v>
      </c>
      <c r="Q69" s="29">
        <v>0.64</v>
      </c>
      <c r="S69" s="29">
        <v>1.29</v>
      </c>
      <c r="U69" s="27">
        <v>2</v>
      </c>
      <c r="W69" s="16" t="s">
        <v>146</v>
      </c>
      <c r="X69" s="17">
        <f>SUM(V7,V11,V14,V15,V18,V21,V23,V24,V27,V28,V29)</f>
        <v>173</v>
      </c>
      <c r="Y69" s="17">
        <f>AVERAGE(V7,V11,V14,V15,V18,V21,V23:V24,V27:V29)</f>
        <v>15.727272727272727</v>
      </c>
      <c r="Z69" s="17">
        <f>MAX(V7,V11,V14:V15,V18,V21,V23,V24,V27:V29)</f>
        <v>27</v>
      </c>
      <c r="AB69" s="17">
        <f>MIN(V3:V5)</f>
        <v>2</v>
      </c>
    </row>
    <row r="70" spans="1:28" ht="12.75" x14ac:dyDescent="0.2">
      <c r="B70" t="s">
        <v>173</v>
      </c>
      <c r="C70" s="82" t="s">
        <v>174</v>
      </c>
      <c r="F70" t="s">
        <v>166</v>
      </c>
      <c r="G70" s="27">
        <v>2.68</v>
      </c>
      <c r="I70">
        <v>2.0299999999999998</v>
      </c>
      <c r="K70">
        <v>1.26</v>
      </c>
      <c r="M70">
        <v>1.56</v>
      </c>
      <c r="O70">
        <v>2.1800000000000002</v>
      </c>
      <c r="Q70">
        <v>1.1499999999999999</v>
      </c>
      <c r="S70">
        <v>1.97</v>
      </c>
      <c r="U70">
        <v>1.68</v>
      </c>
      <c r="W70" s="16" t="s">
        <v>147</v>
      </c>
      <c r="X70" s="17">
        <f>SUM(V5,V6,V8,V9,V10,V12,V16,V17,V19,V22,V25,V26,V30,V31)</f>
        <v>203</v>
      </c>
      <c r="Y70" s="17">
        <f>AVERAGE(V5,V6,V8:V10,V12,V16:V17,V19,V22,V25:V26,V30:V31)</f>
        <v>14.5</v>
      </c>
      <c r="Z70" s="17">
        <f>MAX(V5,V6,V8:V10,V12,V16:V17,V19,V22,V25:V26,V30:V31)</f>
        <v>30</v>
      </c>
      <c r="AB70" s="17">
        <f>MIN(V4:V6)</f>
        <v>2</v>
      </c>
    </row>
    <row r="71" spans="1:28" ht="12.75" x14ac:dyDescent="0.2">
      <c r="F71" t="s">
        <v>167</v>
      </c>
      <c r="G71" s="27">
        <v>2.66</v>
      </c>
      <c r="I71">
        <v>2.1800000000000002</v>
      </c>
      <c r="K71">
        <v>1.23</v>
      </c>
      <c r="M71">
        <v>1.66</v>
      </c>
      <c r="O71">
        <v>2.37</v>
      </c>
      <c r="Q71">
        <v>1.4</v>
      </c>
      <c r="S71">
        <v>1.97</v>
      </c>
      <c r="U71">
        <v>1.82</v>
      </c>
      <c r="W71" s="16" t="s">
        <v>148</v>
      </c>
      <c r="X71" s="17">
        <f>SUM(V2:V12,V14:V19,V21:V31)</f>
        <v>431</v>
      </c>
      <c r="Y71" s="17">
        <f>AVERAGE(V2:V12,V14:V19,V21:V31)</f>
        <v>15.392857142857142</v>
      </c>
      <c r="Z71" s="17">
        <f>MAX(V2:V12,V14:V19,V21:V31)</f>
        <v>30</v>
      </c>
      <c r="AB71" s="17">
        <f>MIN(V5:V7)</f>
        <v>2</v>
      </c>
    </row>
    <row r="72" spans="1:28" ht="12.75" x14ac:dyDescent="0.2">
      <c r="V72" s="18"/>
      <c r="W72" s="16" t="s">
        <v>149</v>
      </c>
      <c r="X72" s="17">
        <f>SUM(V32:V64,V20,V13)</f>
        <v>530</v>
      </c>
      <c r="Y72" s="17">
        <f>AVERAGE(V32:V64,V20,V13)</f>
        <v>15.588235294117647</v>
      </c>
      <c r="Z72" s="17">
        <f>MAX(V32:V64,V20,V13)</f>
        <v>29</v>
      </c>
      <c r="AB72" s="17">
        <f>MIN(V6:V8)</f>
        <v>6</v>
      </c>
    </row>
    <row r="73" spans="1:28" ht="12.75" x14ac:dyDescent="0.2">
      <c r="W73" s="15" t="s">
        <v>150</v>
      </c>
    </row>
    <row r="74" spans="1:28" ht="12.75" x14ac:dyDescent="0.2">
      <c r="W74" s="19" t="s">
        <v>151</v>
      </c>
      <c r="X74" s="19" t="s">
        <v>152</v>
      </c>
      <c r="Y74" s="19" t="s">
        <v>153</v>
      </c>
      <c r="Z74" s="19" t="s">
        <v>154</v>
      </c>
      <c r="AA74" s="19" t="s">
        <v>155</v>
      </c>
      <c r="AB74" s="19" t="s">
        <v>156</v>
      </c>
    </row>
    <row r="75" spans="1:28" ht="12.75" x14ac:dyDescent="0.2">
      <c r="V75" s="16" t="s">
        <v>157</v>
      </c>
      <c r="W75" s="17">
        <f>AVERAGE(G2,G3,G3:G12,G14:G19,G21:G31)</f>
        <v>2.6896551724137931</v>
      </c>
      <c r="X75" s="17">
        <f>AVERAGE(I2:I12,K2:K12,M2:M12,I14:I19,K14:K19,M14:M19,I21:I31,K21:K31,M21:M31)</f>
        <v>1.6904761904761905</v>
      </c>
      <c r="Y75" s="17">
        <f>AVERAGE(O2:O10,O11,O12,O14:O19,O21:O31)</f>
        <v>2.3928571428571428</v>
      </c>
      <c r="Z75" s="17">
        <f>AVERAGE(Q2:Q12,Q14:Q19,Q21:Q31)</f>
        <v>1.3928571428571428</v>
      </c>
      <c r="AA75" s="17">
        <f>AVERAGE(S2:S12,S14:S19,S21:S31)</f>
        <v>2.2142857142857144</v>
      </c>
      <c r="AB75" s="17">
        <f>AVERAGE(U2:U12,U14:U19,U21:U31)</f>
        <v>1.6428571428571428</v>
      </c>
    </row>
    <row r="76" spans="1:28" ht="12.75" x14ac:dyDescent="0.2">
      <c r="V76" s="16" t="s">
        <v>158</v>
      </c>
      <c r="W76" s="17">
        <f>AVERAGE(G13,G20,G32:G64)</f>
        <v>2.6470588235294117</v>
      </c>
      <c r="X76" s="17">
        <f>AVERAGE(I13,K13,M13,I20,K20,M20,I32:I64,K32:K64,M32:M64)</f>
        <v>1.6862745098039216</v>
      </c>
      <c r="Y76" s="17">
        <f>AVERAGE(O13,O20,O32:O64)</f>
        <v>2.3529411764705883</v>
      </c>
      <c r="Z76" s="17">
        <f>AVERAGE(Q13,Q20,Q32:Q64)</f>
        <v>1.411764705882353</v>
      </c>
      <c r="AA76" s="17">
        <f>AVERAGE(S13,S20,S32:S64)</f>
        <v>2.1470588235294117</v>
      </c>
      <c r="AB76" s="17">
        <f>AVERAGE(U13,U20,U32:U64)</f>
        <v>1.9705882352941178</v>
      </c>
    </row>
    <row r="77" spans="1:28" ht="12.75" x14ac:dyDescent="0.2">
      <c r="V77" s="16" t="s">
        <v>159</v>
      </c>
      <c r="W77" s="17">
        <f>AVERAGE(Form_Responses1[Column 14])</f>
        <v>2.661290322580645</v>
      </c>
      <c r="X77" s="17">
        <f>AVERAGE(Form_Responses1[Column 15],Form_Responses1[Column 21],Form_Responses1[Column 16])</f>
        <v>1.6881720430107527</v>
      </c>
      <c r="Y77" s="17">
        <f>AVERAGE(Form_Responses1[Column 17])</f>
        <v>2.370967741935484</v>
      </c>
      <c r="Z77" s="17">
        <f>AVERAGE(Form_Responses1[Column 18])</f>
        <v>1.403225806451613</v>
      </c>
      <c r="AA77" s="17">
        <f>AVERAGE(Form_Responses1[Column 19])</f>
        <v>2.1774193548387095</v>
      </c>
      <c r="AB77" s="17">
        <f>AVERAGE(Form_Responses1[Столбец 1])</f>
        <v>1.8225806451612903</v>
      </c>
    </row>
  </sheetData>
  <pageMargins left="0.7" right="0.7" top="0.75" bottom="0.75" header="0.3" footer="0.3"/>
  <pageSetup paperSize="9" orientation="portrait" verticalDpi="0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Ответы на форму (1)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Жанетта Иордан</dc:creator>
  <cp:lastModifiedBy>Жанетта Иордан</cp:lastModifiedBy>
  <dcterms:created xsi:type="dcterms:W3CDTF">2024-12-19T08:43:23Z</dcterms:created>
  <dcterms:modified xsi:type="dcterms:W3CDTF">2025-01-30T12:42:09Z</dcterms:modified>
</cp:coreProperties>
</file>